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828" activeTab="2"/>
  </bookViews>
  <sheets>
    <sheet name="Jazda kabiny-ćwiczebny" sheetId="1" r:id="rId1"/>
    <sheet name="Podził klatek-stare 2019" sheetId="2" r:id="rId2"/>
    <sheet name="Podził klatek-młode 2019 " sheetId="3" r:id="rId3"/>
    <sheet name="Podził klatek (maraton)" sheetId="4" r:id="rId4"/>
    <sheet name="Jazda kabiny bez maratonów" sheetId="5" r:id="rId5"/>
    <sheet name="Jazda kabiny-Maraton" sheetId="6" r:id="rId6"/>
  </sheets>
  <definedNames/>
  <calcPr fullCalcOnLoad="1"/>
</workbook>
</file>

<file path=xl/sharedStrings.xml><?xml version="1.0" encoding="utf-8"?>
<sst xmlns="http://schemas.openxmlformats.org/spreadsheetml/2006/main" count="196" uniqueCount="76">
  <si>
    <t>Miejscowość</t>
  </si>
  <si>
    <t>Rymanów</t>
  </si>
  <si>
    <t>Iwonicz</t>
  </si>
  <si>
    <t>Dukla</t>
  </si>
  <si>
    <t>Targowiska</t>
  </si>
  <si>
    <t>Szczepańcowa</t>
  </si>
  <si>
    <t>Potok</t>
  </si>
  <si>
    <t>od</t>
  </si>
  <si>
    <t>do</t>
  </si>
  <si>
    <t>Data koszowania</t>
  </si>
  <si>
    <t>Opłaconych</t>
  </si>
  <si>
    <t>Ilośc klatek</t>
  </si>
  <si>
    <t>Powieszchnia klatki</t>
  </si>
  <si>
    <t>Powierzcnia ogółem</t>
  </si>
  <si>
    <t>sztuk</t>
  </si>
  <si>
    <t>dł</t>
  </si>
  <si>
    <t>szer.</t>
  </si>
  <si>
    <t>Razem</t>
  </si>
  <si>
    <t>Powierzchnia na 1 gołebia</t>
  </si>
  <si>
    <t>PZHGP Oddział Krosno</t>
  </si>
  <si>
    <t>Sekcja</t>
  </si>
  <si>
    <t>Wymiar klatek w [cm]</t>
  </si>
  <si>
    <t>cm^2</t>
  </si>
  <si>
    <t>Samochód</t>
  </si>
  <si>
    <t>Pilzno</t>
  </si>
  <si>
    <t>Brzozów</t>
  </si>
  <si>
    <t>Tuchów</t>
  </si>
  <si>
    <t>Jazda</t>
  </si>
  <si>
    <t>przyjazd</t>
  </si>
  <si>
    <t>Data lotu</t>
  </si>
  <si>
    <t>Koszowanie gołębi na punktach wkładań rozpoczyna się 2-3 godziny przed przyjazdem kabiny</t>
  </si>
  <si>
    <t xml:space="preserve">Data </t>
  </si>
  <si>
    <t xml:space="preserve"> koszowania</t>
  </si>
  <si>
    <t xml:space="preserve"> lotu</t>
  </si>
  <si>
    <t>Data</t>
  </si>
  <si>
    <t>Podział kabiny klatki od - do</t>
  </si>
  <si>
    <t>Ilość klatek z wyliczenia na samochodzie</t>
  </si>
  <si>
    <t>Ilość klatek po zaokrągleniu na samochodzie</t>
  </si>
  <si>
    <t>Ilość klatek z wyliczenia na przyczepie</t>
  </si>
  <si>
    <t>Ilość klatek po zaokrągleniu na przyczepie</t>
  </si>
  <si>
    <t>Brzozów II</t>
  </si>
  <si>
    <t>Brzozów dn 09.04.2016</t>
  </si>
  <si>
    <t>Wojnicz</t>
  </si>
  <si>
    <t>Auto-Ilość klatek</t>
  </si>
  <si>
    <t>1</t>
  </si>
  <si>
    <t>112</t>
  </si>
  <si>
    <t>45</t>
  </si>
  <si>
    <t>46</t>
  </si>
  <si>
    <t>21</t>
  </si>
  <si>
    <t>SANGERHAUSEN I</t>
  </si>
  <si>
    <t>SANGERHAUSEN II</t>
  </si>
  <si>
    <t>SANGERHAUSEN III</t>
  </si>
  <si>
    <t>25</t>
  </si>
  <si>
    <t>42</t>
  </si>
  <si>
    <t>70</t>
  </si>
  <si>
    <t>Kraków-Pobiednik</t>
  </si>
  <si>
    <t>Trzebinia</t>
  </si>
  <si>
    <t>Lewin Brzeski 1</t>
  </si>
  <si>
    <t>Lewin Brzeski 2</t>
  </si>
  <si>
    <t>Lewin Brzeski 3</t>
  </si>
  <si>
    <t>Lewin Brzeski 4</t>
  </si>
  <si>
    <t>Lewin Brzeski 5</t>
  </si>
  <si>
    <r>
      <t xml:space="preserve">Harmonogram załadunku gołębi na loty </t>
    </r>
    <r>
      <rPr>
        <b/>
        <sz val="14"/>
        <color indexed="10"/>
        <rFont val="Arial CE"/>
        <family val="2"/>
      </rPr>
      <t>MARATON</t>
    </r>
    <r>
      <rPr>
        <sz val="14"/>
        <color indexed="10"/>
        <rFont val="Arial CE"/>
        <family val="2"/>
      </rPr>
      <t xml:space="preserve"> w sezonie lotowym 2016 </t>
    </r>
  </si>
  <si>
    <t>71</t>
  </si>
  <si>
    <t>20</t>
  </si>
  <si>
    <r>
      <t xml:space="preserve">Harmonogram załadunku gołębi na loty  w sezonie lotowym </t>
    </r>
    <r>
      <rPr>
        <b/>
        <sz val="14"/>
        <color indexed="10"/>
        <rFont val="Arial CE"/>
        <family val="0"/>
      </rPr>
      <t>2017</t>
    </r>
    <r>
      <rPr>
        <b/>
        <sz val="11"/>
        <color indexed="10"/>
        <rFont val="Arial CE"/>
        <family val="0"/>
      </rPr>
      <t xml:space="preserve"> - lot ćwiczebny gołebie dorosłe</t>
    </r>
  </si>
  <si>
    <t>Żary 1</t>
  </si>
  <si>
    <t>Żary 2</t>
  </si>
  <si>
    <t>Żary 3</t>
  </si>
  <si>
    <t>Żary 4</t>
  </si>
  <si>
    <t>Koszowanie gołębi na punktach wkładań rozpoczyna się 2 godziny przed przyjazdem kabiny</t>
  </si>
  <si>
    <t>Dukla, 16.04.2019 r.</t>
  </si>
  <si>
    <t>Harmonogram załadunku gołębi na loty  w sezonie lotowym 2019 - dorosłe  bez maratonów</t>
  </si>
  <si>
    <t>Jazda kabiny na maraton</t>
  </si>
  <si>
    <t xml:space="preserve">Brzozów </t>
  </si>
  <si>
    <t xml:space="preserve">SANGERHAUSEN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</si>
</sst>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  <numFmt numFmtId="165" formatCode="h:mm:ss"/>
    <numFmt numFmtId="166" formatCode="0.0"/>
    <numFmt numFmtId="167" formatCode="#,##0.00\ &quot;zł&quot;"/>
    <numFmt numFmtId="168" formatCode="d\ mmm\ 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mmm/yyyy"/>
  </numFmts>
  <fonts count="61">
    <font>
      <sz val="10"/>
      <name val="Arial CE"/>
      <family val="0"/>
    </font>
    <font>
      <sz val="11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b/>
      <sz val="11"/>
      <name val="Arial CE"/>
      <family val="0"/>
    </font>
    <font>
      <b/>
      <sz val="20"/>
      <name val="Arial CE"/>
      <family val="0"/>
    </font>
    <font>
      <sz val="12"/>
      <name val="Arial CE"/>
      <family val="0"/>
    </font>
    <font>
      <sz val="14"/>
      <name val="Arial CE"/>
      <family val="0"/>
    </font>
    <font>
      <b/>
      <sz val="14"/>
      <name val="Arial CE"/>
      <family val="0"/>
    </font>
    <font>
      <b/>
      <sz val="16"/>
      <name val="Arial CE"/>
      <family val="0"/>
    </font>
    <font>
      <b/>
      <sz val="8"/>
      <name val="Arial CE"/>
      <family val="0"/>
    </font>
    <font>
      <b/>
      <sz val="14"/>
      <color indexed="10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4"/>
      <color indexed="10"/>
      <name val="Arial CE"/>
      <family val="2"/>
    </font>
    <font>
      <sz val="12"/>
      <color indexed="10"/>
      <name val="Arial CE"/>
      <family val="2"/>
    </font>
    <font>
      <sz val="11"/>
      <color indexed="10"/>
      <name val="Arial CE"/>
      <family val="2"/>
    </font>
    <font>
      <b/>
      <sz val="11"/>
      <color indexed="10"/>
      <name val="Arial CE"/>
      <family val="2"/>
    </font>
    <font>
      <sz val="18"/>
      <name val="Arial CE"/>
      <family val="0"/>
    </font>
    <font>
      <sz val="20"/>
      <color indexed="10"/>
      <name val="Arial CE"/>
      <family val="0"/>
    </font>
    <font>
      <sz val="16"/>
      <color indexed="10"/>
      <name val="Arial CE"/>
      <family val="0"/>
    </font>
    <font>
      <b/>
      <sz val="16"/>
      <color indexed="10"/>
      <name val="Arial CE"/>
      <family val="0"/>
    </font>
    <font>
      <b/>
      <sz val="8"/>
      <color indexed="10"/>
      <name val="Arial CE"/>
      <family val="0"/>
    </font>
    <font>
      <b/>
      <sz val="12"/>
      <color indexed="10"/>
      <name val="Arial CE"/>
      <family val="0"/>
    </font>
    <font>
      <sz val="10"/>
      <color indexed="9"/>
      <name val="Arial CE"/>
      <family val="0"/>
    </font>
    <font>
      <sz val="12"/>
      <color indexed="9"/>
      <name val="Arial CE"/>
      <family val="0"/>
    </font>
    <font>
      <sz val="20"/>
      <color rgb="FFFF0000"/>
      <name val="Arial CE"/>
      <family val="0"/>
    </font>
    <font>
      <sz val="16"/>
      <color rgb="FFFF0000"/>
      <name val="Arial CE"/>
      <family val="0"/>
    </font>
    <font>
      <sz val="10"/>
      <color rgb="FFFF0000"/>
      <name val="Arial CE"/>
      <family val="0"/>
    </font>
    <font>
      <b/>
      <sz val="16"/>
      <color rgb="FFFF0000"/>
      <name val="Arial CE"/>
      <family val="0"/>
    </font>
    <font>
      <sz val="8"/>
      <color rgb="FFFF0000"/>
      <name val="Arial CE"/>
      <family val="0"/>
    </font>
    <font>
      <b/>
      <sz val="10"/>
      <color rgb="FFFF0000"/>
      <name val="Arial CE"/>
      <family val="0"/>
    </font>
    <font>
      <b/>
      <sz val="8"/>
      <color rgb="FFFF0000"/>
      <name val="Arial CE"/>
      <family val="0"/>
    </font>
    <font>
      <sz val="11"/>
      <color rgb="FFFF0000"/>
      <name val="Arial CE"/>
      <family val="0"/>
    </font>
    <font>
      <sz val="12"/>
      <color rgb="FFFF0000"/>
      <name val="Arial CE"/>
      <family val="0"/>
    </font>
    <font>
      <sz val="14"/>
      <color rgb="FFFF0000"/>
      <name val="Arial CE"/>
      <family val="0"/>
    </font>
    <font>
      <b/>
      <sz val="11"/>
      <color rgb="FFFF0000"/>
      <name val="Arial CE"/>
      <family val="0"/>
    </font>
    <font>
      <b/>
      <sz val="12"/>
      <color rgb="FFFF0000"/>
      <name val="Arial CE"/>
      <family val="0"/>
    </font>
    <font>
      <sz val="10"/>
      <color theme="0"/>
      <name val="Arial CE"/>
      <family val="0"/>
    </font>
    <font>
      <sz val="12"/>
      <color theme="0"/>
      <name val="Arial CE"/>
      <family val="0"/>
    </font>
    <font>
      <b/>
      <sz val="14"/>
      <color rgb="FFFF000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66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5" fontId="1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5" fontId="1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5" fontId="1" fillId="0" borderId="17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22" fillId="0" borderId="0" xfId="0" applyFont="1" applyAlignment="1">
      <alignment vertical="center"/>
    </xf>
    <xf numFmtId="1" fontId="0" fillId="0" borderId="0" xfId="0" applyNumberFormat="1" applyBorder="1" applyAlignment="1">
      <alignment horizontal="center"/>
    </xf>
    <xf numFmtId="0" fontId="24" fillId="0" borderId="0" xfId="0" applyFont="1" applyAlignment="1">
      <alignment/>
    </xf>
    <xf numFmtId="0" fontId="2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0" borderId="13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2" fontId="25" fillId="0" borderId="13" xfId="0" applyNumberFormat="1" applyFont="1" applyBorder="1" applyAlignment="1">
      <alignment horizontal="center"/>
    </xf>
    <xf numFmtId="2" fontId="25" fillId="0" borderId="15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" fontId="0" fillId="0" borderId="20" xfId="0" applyNumberFormat="1" applyBorder="1" applyAlignment="1">
      <alignment horizontal="center"/>
    </xf>
    <xf numFmtId="0" fontId="25" fillId="0" borderId="21" xfId="0" applyFont="1" applyBorder="1" applyAlignment="1">
      <alignment wrapText="1"/>
    </xf>
    <xf numFmtId="0" fontId="25" fillId="0" borderId="21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27" fillId="0" borderId="12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2" fontId="25" fillId="0" borderId="13" xfId="0" applyNumberFormat="1" applyFont="1" applyBorder="1" applyAlignment="1">
      <alignment/>
    </xf>
    <xf numFmtId="1" fontId="25" fillId="0" borderId="22" xfId="0" applyNumberFormat="1" applyFont="1" applyBorder="1" applyAlignment="1">
      <alignment horizontal="center"/>
    </xf>
    <xf numFmtId="2" fontId="25" fillId="0" borderId="15" xfId="0" applyNumberFormat="1" applyFont="1" applyBorder="1" applyAlignment="1">
      <alignment/>
    </xf>
    <xf numFmtId="1" fontId="25" fillId="0" borderId="23" xfId="0" applyNumberFormat="1" applyFont="1" applyBorder="1" applyAlignment="1">
      <alignment horizontal="center"/>
    </xf>
    <xf numFmtId="1" fontId="22" fillId="0" borderId="13" xfId="0" applyNumberFormat="1" applyFont="1" applyBorder="1" applyAlignment="1">
      <alignment horizontal="center"/>
    </xf>
    <xf numFmtId="1" fontId="22" fillId="0" borderId="15" xfId="0" applyNumberFormat="1" applyFont="1" applyBorder="1" applyAlignment="1">
      <alignment horizontal="center"/>
    </xf>
    <xf numFmtId="10" fontId="0" fillId="0" borderId="21" xfId="0" applyNumberFormat="1" applyBorder="1" applyAlignment="1">
      <alignment/>
    </xf>
    <xf numFmtId="0" fontId="25" fillId="0" borderId="24" xfId="0" applyFont="1" applyBorder="1" applyAlignment="1">
      <alignment horizontal="center" wrapText="1"/>
    </xf>
    <xf numFmtId="0" fontId="25" fillId="0" borderId="25" xfId="0" applyFont="1" applyBorder="1" applyAlignment="1">
      <alignment horizontal="center" wrapText="1"/>
    </xf>
    <xf numFmtId="0" fontId="22" fillId="0" borderId="12" xfId="0" applyFont="1" applyBorder="1" applyAlignment="1">
      <alignment horizontal="center"/>
    </xf>
    <xf numFmtId="1" fontId="22" fillId="0" borderId="26" xfId="0" applyNumberFormat="1" applyFont="1" applyBorder="1" applyAlignment="1">
      <alignment horizontal="center"/>
    </xf>
    <xf numFmtId="1" fontId="22" fillId="0" borderId="14" xfId="0" applyNumberFormat="1" applyFont="1" applyBorder="1" applyAlignment="1">
      <alignment horizontal="center"/>
    </xf>
    <xf numFmtId="1" fontId="22" fillId="0" borderId="27" xfId="0" applyNumberFormat="1" applyFont="1" applyBorder="1" applyAlignment="1">
      <alignment horizontal="center"/>
    </xf>
    <xf numFmtId="0" fontId="24" fillId="0" borderId="0" xfId="0" applyFont="1" applyAlignment="1">
      <alignment vertical="center"/>
    </xf>
    <xf numFmtId="0" fontId="23" fillId="0" borderId="28" xfId="0" applyFont="1" applyBorder="1" applyAlignment="1">
      <alignment vertical="center"/>
    </xf>
    <xf numFmtId="15" fontId="1" fillId="0" borderId="29" xfId="0" applyNumberFormat="1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3" fillId="0" borderId="29" xfId="0" applyFont="1" applyBorder="1" applyAlignment="1">
      <alignment/>
    </xf>
    <xf numFmtId="0" fontId="29" fillId="0" borderId="18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2" fillId="0" borderId="30" xfId="0" applyFont="1" applyFill="1" applyBorder="1" applyAlignment="1">
      <alignment horizontal="center"/>
    </xf>
    <xf numFmtId="2" fontId="25" fillId="0" borderId="30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vertical="center"/>
    </xf>
    <xf numFmtId="164" fontId="0" fillId="0" borderId="26" xfId="0" applyNumberFormat="1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64" fontId="0" fillId="0" borderId="27" xfId="0" applyNumberFormat="1" applyFont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164" fontId="0" fillId="0" borderId="31" xfId="0" applyNumberFormat="1" applyFont="1" applyBorder="1" applyAlignment="1">
      <alignment vertical="center"/>
    </xf>
    <xf numFmtId="164" fontId="0" fillId="0" borderId="32" xfId="0" applyNumberFormat="1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2" fillId="0" borderId="14" xfId="0" applyFont="1" applyBorder="1" applyAlignment="1">
      <alignment horizontal="center" vertical="center"/>
    </xf>
    <xf numFmtId="168" fontId="0" fillId="0" borderId="15" xfId="0" applyNumberFormat="1" applyFont="1" applyBorder="1" applyAlignment="1">
      <alignment/>
    </xf>
    <xf numFmtId="0" fontId="23" fillId="0" borderId="15" xfId="0" applyFont="1" applyBorder="1" applyAlignment="1">
      <alignment/>
    </xf>
    <xf numFmtId="164" fontId="0" fillId="0" borderId="0" xfId="0" applyNumberFormat="1" applyFont="1" applyBorder="1" applyAlignment="1">
      <alignment vertical="center"/>
    </xf>
    <xf numFmtId="2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32" xfId="0" applyFont="1" applyBorder="1" applyAlignment="1">
      <alignment horizontal="center" vertical="center"/>
    </xf>
    <xf numFmtId="168" fontId="0" fillId="0" borderId="30" xfId="0" applyNumberFormat="1" applyFont="1" applyBorder="1" applyAlignment="1">
      <alignment/>
    </xf>
    <xf numFmtId="15" fontId="1" fillId="0" borderId="3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20" fontId="0" fillId="0" borderId="34" xfId="0" applyNumberFormat="1" applyFont="1" applyBorder="1" applyAlignment="1">
      <alignment vertical="center"/>
    </xf>
    <xf numFmtId="20" fontId="0" fillId="0" borderId="35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168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164" fontId="0" fillId="0" borderId="34" xfId="0" applyNumberFormat="1" applyFont="1" applyBorder="1" applyAlignment="1">
      <alignment vertical="center"/>
    </xf>
    <xf numFmtId="164" fontId="0" fillId="0" borderId="35" xfId="0" applyNumberFormat="1" applyFont="1" applyBorder="1" applyAlignment="1">
      <alignment vertical="center"/>
    </xf>
    <xf numFmtId="164" fontId="0" fillId="0" borderId="36" xfId="0" applyNumberFormat="1" applyFont="1" applyBorder="1" applyAlignment="1">
      <alignment vertical="center"/>
    </xf>
    <xf numFmtId="0" fontId="0" fillId="0" borderId="15" xfId="0" applyFont="1" applyBorder="1" applyAlignment="1">
      <alignment wrapText="1"/>
    </xf>
    <xf numFmtId="164" fontId="0" fillId="0" borderId="14" xfId="0" applyNumberFormat="1" applyFont="1" applyBorder="1" applyAlignment="1">
      <alignment vertical="center"/>
    </xf>
    <xf numFmtId="164" fontId="0" fillId="0" borderId="27" xfId="0" applyNumberFormat="1" applyFont="1" applyBorder="1" applyAlignment="1">
      <alignment vertical="center"/>
    </xf>
    <xf numFmtId="164" fontId="0" fillId="0" borderId="37" xfId="0" applyNumberFormat="1" applyFont="1" applyBorder="1" applyAlignment="1">
      <alignment vertical="center"/>
    </xf>
    <xf numFmtId="20" fontId="0" fillId="0" borderId="38" xfId="0" applyNumberFormat="1" applyFont="1" applyBorder="1" applyAlignment="1">
      <alignment vertical="center"/>
    </xf>
    <xf numFmtId="20" fontId="0" fillId="0" borderId="26" xfId="0" applyNumberFormat="1" applyFont="1" applyBorder="1" applyAlignment="1">
      <alignment vertical="center"/>
    </xf>
    <xf numFmtId="168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wrapText="1"/>
    </xf>
    <xf numFmtId="164" fontId="0" fillId="0" borderId="16" xfId="0" applyNumberFormat="1" applyFont="1" applyBorder="1" applyAlignment="1">
      <alignment vertical="center"/>
    </xf>
    <xf numFmtId="164" fontId="0" fillId="0" borderId="31" xfId="0" applyNumberFormat="1" applyFont="1" applyBorder="1" applyAlignment="1">
      <alignment vertical="center"/>
    </xf>
    <xf numFmtId="164" fontId="0" fillId="0" borderId="39" xfId="0" applyNumberFormat="1" applyFont="1" applyBorder="1" applyAlignment="1">
      <alignment vertical="center"/>
    </xf>
    <xf numFmtId="168" fontId="0" fillId="0" borderId="29" xfId="0" applyNumberFormat="1" applyFont="1" applyBorder="1" applyAlignment="1">
      <alignment/>
    </xf>
    <xf numFmtId="164" fontId="0" fillId="0" borderId="29" xfId="0" applyNumberFormat="1" applyFont="1" applyBorder="1" applyAlignment="1">
      <alignment vertical="center"/>
    </xf>
    <xf numFmtId="20" fontId="0" fillId="0" borderId="37" xfId="0" applyNumberFormat="1" applyFont="1" applyBorder="1" applyAlignment="1">
      <alignment vertical="center"/>
    </xf>
    <xf numFmtId="20" fontId="0" fillId="0" borderId="27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20" fontId="0" fillId="0" borderId="39" xfId="0" applyNumberFormat="1" applyFont="1" applyBorder="1" applyAlignment="1">
      <alignment vertical="center"/>
    </xf>
    <xf numFmtId="20" fontId="0" fillId="0" borderId="31" xfId="0" applyNumberFormat="1" applyFont="1" applyBorder="1" applyAlignment="1">
      <alignment vertical="center"/>
    </xf>
    <xf numFmtId="0" fontId="27" fillId="0" borderId="32" xfId="0" applyFont="1" applyBorder="1" applyAlignment="1">
      <alignment horizontal="left"/>
    </xf>
    <xf numFmtId="0" fontId="23" fillId="0" borderId="40" xfId="0" applyFont="1" applyBorder="1" applyAlignment="1">
      <alignment vertical="center"/>
    </xf>
    <xf numFmtId="0" fontId="23" fillId="0" borderId="41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1" fontId="22" fillId="0" borderId="30" xfId="0" applyNumberFormat="1" applyFont="1" applyBorder="1" applyAlignment="1">
      <alignment horizontal="center"/>
    </xf>
    <xf numFmtId="2" fontId="25" fillId="0" borderId="30" xfId="0" applyNumberFormat="1" applyFont="1" applyBorder="1" applyAlignment="1">
      <alignment/>
    </xf>
    <xf numFmtId="1" fontId="25" fillId="0" borderId="42" xfId="0" applyNumberFormat="1" applyFont="1" applyBorder="1" applyAlignment="1">
      <alignment horizontal="center"/>
    </xf>
    <xf numFmtId="1" fontId="22" fillId="0" borderId="32" xfId="0" applyNumberFormat="1" applyFont="1" applyBorder="1" applyAlignment="1">
      <alignment horizontal="center"/>
    </xf>
    <xf numFmtId="1" fontId="22" fillId="0" borderId="33" xfId="0" applyNumberFormat="1" applyFont="1" applyBorder="1" applyAlignment="1">
      <alignment horizontal="center"/>
    </xf>
    <xf numFmtId="0" fontId="26" fillId="0" borderId="43" xfId="0" applyFont="1" applyFill="1" applyBorder="1" applyAlignment="1">
      <alignment horizontal="right"/>
    </xf>
    <xf numFmtId="0" fontId="27" fillId="0" borderId="44" xfId="0" applyFont="1" applyBorder="1" applyAlignment="1">
      <alignment horizontal="center"/>
    </xf>
    <xf numFmtId="166" fontId="26" fillId="0" borderId="44" xfId="0" applyNumberFormat="1" applyFont="1" applyBorder="1" applyAlignment="1">
      <alignment horizontal="center"/>
    </xf>
    <xf numFmtId="1" fontId="26" fillId="0" borderId="44" xfId="0" applyNumberFormat="1" applyFont="1" applyBorder="1" applyAlignment="1">
      <alignment horizontal="center"/>
    </xf>
    <xf numFmtId="166" fontId="26" fillId="0" borderId="44" xfId="0" applyNumberFormat="1" applyFont="1" applyBorder="1" applyAlignment="1">
      <alignment/>
    </xf>
    <xf numFmtId="166" fontId="0" fillId="0" borderId="44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64" fontId="32" fillId="0" borderId="14" xfId="0" applyNumberFormat="1" applyFont="1" applyBorder="1" applyAlignment="1">
      <alignment vertical="center"/>
    </xf>
    <xf numFmtId="164" fontId="32" fillId="0" borderId="27" xfId="0" applyNumberFormat="1" applyFont="1" applyBorder="1" applyAlignment="1">
      <alignment vertic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left"/>
    </xf>
    <xf numFmtId="0" fontId="34" fillId="0" borderId="0" xfId="0" applyFont="1" applyAlignment="1">
      <alignment/>
    </xf>
    <xf numFmtId="0" fontId="35" fillId="0" borderId="25" xfId="0" applyFont="1" applyBorder="1" applyAlignment="1">
      <alignment/>
    </xf>
    <xf numFmtId="0" fontId="35" fillId="0" borderId="29" xfId="0" applyFont="1" applyBorder="1" applyAlignment="1">
      <alignment/>
    </xf>
    <xf numFmtId="0" fontId="33" fillId="0" borderId="21" xfId="0" applyFont="1" applyBorder="1" applyAlignment="1">
      <alignment/>
    </xf>
    <xf numFmtId="0" fontId="33" fillId="0" borderId="26" xfId="0" applyFont="1" applyBorder="1" applyAlignment="1">
      <alignment horizontal="center"/>
    </xf>
    <xf numFmtId="0" fontId="33" fillId="0" borderId="12" xfId="0" applyFont="1" applyBorder="1" applyAlignment="1">
      <alignment/>
    </xf>
    <xf numFmtId="0" fontId="32" fillId="0" borderId="46" xfId="0" applyFont="1" applyBorder="1" applyAlignment="1">
      <alignment/>
    </xf>
    <xf numFmtId="0" fontId="32" fillId="0" borderId="47" xfId="0" applyFont="1" applyBorder="1" applyAlignment="1">
      <alignment/>
    </xf>
    <xf numFmtId="0" fontId="31" fillId="0" borderId="48" xfId="0" applyFont="1" applyBorder="1" applyAlignment="1">
      <alignment/>
    </xf>
    <xf numFmtId="0" fontId="31" fillId="0" borderId="14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15" fontId="36" fillId="0" borderId="15" xfId="0" applyNumberFormat="1" applyFont="1" applyBorder="1" applyAlignment="1">
      <alignment horizontal="center" vertical="center"/>
    </xf>
    <xf numFmtId="168" fontId="32" fillId="0" borderId="15" xfId="0" applyNumberFormat="1" applyFont="1" applyBorder="1" applyAlignment="1">
      <alignment horizontal="center"/>
    </xf>
    <xf numFmtId="0" fontId="37" fillId="0" borderId="15" xfId="0" applyFont="1" applyBorder="1" applyAlignment="1">
      <alignment/>
    </xf>
    <xf numFmtId="0" fontId="33" fillId="0" borderId="0" xfId="0" applyFont="1" applyAlignment="1">
      <alignment horizontal="right" vertical="center"/>
    </xf>
    <xf numFmtId="0" fontId="37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18" xfId="0" applyFont="1" applyBorder="1" applyAlignment="1">
      <alignment vertical="center"/>
    </xf>
    <xf numFmtId="0" fontId="51" fillId="0" borderId="21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19" xfId="0" applyFont="1" applyBorder="1" applyAlignment="1">
      <alignment vertical="center"/>
    </xf>
    <xf numFmtId="0" fontId="52" fillId="0" borderId="48" xfId="0" applyFont="1" applyBorder="1" applyAlignment="1">
      <alignment horizontal="center" vertical="center"/>
    </xf>
    <xf numFmtId="0" fontId="52" fillId="0" borderId="16" xfId="0" applyFont="1" applyBorder="1" applyAlignment="1">
      <alignment vertical="center"/>
    </xf>
    <xf numFmtId="0" fontId="52" fillId="0" borderId="31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168" fontId="48" fillId="0" borderId="13" xfId="0" applyNumberFormat="1" applyFont="1" applyBorder="1" applyAlignment="1">
      <alignment/>
    </xf>
    <xf numFmtId="15" fontId="53" fillId="0" borderId="13" xfId="0" applyNumberFormat="1" applyFont="1" applyBorder="1" applyAlignment="1">
      <alignment vertical="center"/>
    </xf>
    <xf numFmtId="0" fontId="48" fillId="0" borderId="13" xfId="0" applyFont="1" applyBorder="1" applyAlignment="1">
      <alignment wrapText="1"/>
    </xf>
    <xf numFmtId="164" fontId="48" fillId="0" borderId="12" xfId="0" applyNumberFormat="1" applyFont="1" applyBorder="1" applyAlignment="1">
      <alignment vertical="center"/>
    </xf>
    <xf numFmtId="164" fontId="48" fillId="0" borderId="26" xfId="0" applyNumberFormat="1" applyFont="1" applyBorder="1" applyAlignment="1">
      <alignment vertical="center"/>
    </xf>
    <xf numFmtId="164" fontId="48" fillId="0" borderId="34" xfId="0" applyNumberFormat="1" applyFont="1" applyBorder="1" applyAlignment="1">
      <alignment vertical="center"/>
    </xf>
    <xf numFmtId="164" fontId="48" fillId="0" borderId="35" xfId="0" applyNumberFormat="1" applyFont="1" applyBorder="1" applyAlignment="1">
      <alignment vertical="center"/>
    </xf>
    <xf numFmtId="164" fontId="48" fillId="0" borderId="36" xfId="0" applyNumberFormat="1" applyFont="1" applyBorder="1" applyAlignment="1">
      <alignment vertical="center"/>
    </xf>
    <xf numFmtId="20" fontId="48" fillId="0" borderId="34" xfId="0" applyNumberFormat="1" applyFont="1" applyBorder="1" applyAlignment="1">
      <alignment vertical="center"/>
    </xf>
    <xf numFmtId="20" fontId="48" fillId="0" borderId="35" xfId="0" applyNumberFormat="1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168" fontId="48" fillId="0" borderId="15" xfId="0" applyNumberFormat="1" applyFont="1" applyBorder="1" applyAlignment="1">
      <alignment/>
    </xf>
    <xf numFmtId="15" fontId="53" fillId="0" borderId="15" xfId="0" applyNumberFormat="1" applyFont="1" applyBorder="1" applyAlignment="1">
      <alignment vertical="center"/>
    </xf>
    <xf numFmtId="0" fontId="48" fillId="0" borderId="15" xfId="0" applyFont="1" applyBorder="1" applyAlignment="1">
      <alignment wrapText="1"/>
    </xf>
    <xf numFmtId="164" fontId="48" fillId="0" borderId="14" xfId="0" applyNumberFormat="1" applyFont="1" applyBorder="1" applyAlignment="1">
      <alignment vertical="center"/>
    </xf>
    <xf numFmtId="164" fontId="48" fillId="0" borderId="27" xfId="0" applyNumberFormat="1" applyFont="1" applyBorder="1" applyAlignment="1">
      <alignment vertical="center"/>
    </xf>
    <xf numFmtId="164" fontId="48" fillId="0" borderId="37" xfId="0" applyNumberFormat="1" applyFont="1" applyBorder="1" applyAlignment="1">
      <alignment vertical="center"/>
    </xf>
    <xf numFmtId="20" fontId="48" fillId="0" borderId="38" xfId="0" applyNumberFormat="1" applyFont="1" applyBorder="1" applyAlignment="1">
      <alignment vertical="center"/>
    </xf>
    <xf numFmtId="20" fontId="48" fillId="0" borderId="26" xfId="0" applyNumberFormat="1" applyFont="1" applyBorder="1" applyAlignment="1">
      <alignment vertical="center"/>
    </xf>
    <xf numFmtId="0" fontId="53" fillId="0" borderId="32" xfId="0" applyFont="1" applyBorder="1" applyAlignment="1">
      <alignment vertical="center"/>
    </xf>
    <xf numFmtId="168" fontId="48" fillId="0" borderId="30" xfId="0" applyNumberFormat="1" applyFont="1" applyBorder="1" applyAlignment="1">
      <alignment/>
    </xf>
    <xf numFmtId="15" fontId="53" fillId="0" borderId="17" xfId="0" applyNumberFormat="1" applyFont="1" applyBorder="1" applyAlignment="1">
      <alignment vertical="center"/>
    </xf>
    <xf numFmtId="0" fontId="48" fillId="0" borderId="17" xfId="0" applyFont="1" applyBorder="1" applyAlignment="1">
      <alignment wrapText="1"/>
    </xf>
    <xf numFmtId="164" fontId="48" fillId="0" borderId="16" xfId="0" applyNumberFormat="1" applyFont="1" applyBorder="1" applyAlignment="1">
      <alignment vertical="center"/>
    </xf>
    <xf numFmtId="164" fontId="48" fillId="0" borderId="31" xfId="0" applyNumberFormat="1" applyFont="1" applyBorder="1" applyAlignment="1">
      <alignment vertical="center"/>
    </xf>
    <xf numFmtId="164" fontId="48" fillId="0" borderId="32" xfId="0" applyNumberFormat="1" applyFont="1" applyBorder="1" applyAlignment="1">
      <alignment vertical="center"/>
    </xf>
    <xf numFmtId="164" fontId="48" fillId="0" borderId="33" xfId="0" applyNumberFormat="1" applyFont="1" applyBorder="1" applyAlignment="1">
      <alignment vertical="center"/>
    </xf>
    <xf numFmtId="164" fontId="48" fillId="0" borderId="39" xfId="0" applyNumberFormat="1" applyFont="1" applyBorder="1" applyAlignment="1">
      <alignment vertical="center"/>
    </xf>
    <xf numFmtId="15" fontId="54" fillId="0" borderId="15" xfId="0" applyNumberFormat="1" applyFont="1" applyBorder="1" applyAlignment="1">
      <alignment horizontal="center" vertical="center"/>
    </xf>
    <xf numFmtId="0" fontId="55" fillId="0" borderId="15" xfId="0" applyFont="1" applyBorder="1" applyAlignment="1">
      <alignment horizontal="center" wrapText="1"/>
    </xf>
    <xf numFmtId="164" fontId="54" fillId="0" borderId="14" xfId="0" applyNumberFormat="1" applyFont="1" applyBorder="1" applyAlignment="1">
      <alignment horizontal="center" vertical="center"/>
    </xf>
    <xf numFmtId="164" fontId="54" fillId="0" borderId="27" xfId="0" applyNumberFormat="1" applyFont="1" applyBorder="1" applyAlignment="1">
      <alignment horizontal="center" vertical="center"/>
    </xf>
    <xf numFmtId="0" fontId="56" fillId="0" borderId="19" xfId="0" applyFont="1" applyBorder="1" applyAlignment="1">
      <alignment vertical="center"/>
    </xf>
    <xf numFmtId="49" fontId="57" fillId="0" borderId="16" xfId="0" applyNumberFormat="1" applyFont="1" applyBorder="1" applyAlignment="1">
      <alignment horizontal="center" vertical="center"/>
    </xf>
    <xf numFmtId="49" fontId="57" fillId="0" borderId="49" xfId="0" applyNumberFormat="1" applyFont="1" applyBorder="1" applyAlignment="1">
      <alignment horizontal="center" vertical="center"/>
    </xf>
    <xf numFmtId="49" fontId="57" fillId="0" borderId="31" xfId="0" applyNumberFormat="1" applyFont="1" applyBorder="1" applyAlignment="1">
      <alignment horizontal="center" vertical="center"/>
    </xf>
    <xf numFmtId="49" fontId="57" fillId="0" borderId="39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6" fillId="0" borderId="50" xfId="0" applyFont="1" applyBorder="1" applyAlignment="1">
      <alignment vertical="center"/>
    </xf>
    <xf numFmtId="168" fontId="51" fillId="0" borderId="51" xfId="0" applyNumberFormat="1" applyFont="1" applyBorder="1" applyAlignment="1">
      <alignment/>
    </xf>
    <xf numFmtId="15" fontId="56" fillId="0" borderId="51" xfId="0" applyNumberFormat="1" applyFont="1" applyBorder="1" applyAlignment="1">
      <alignment vertical="center"/>
    </xf>
    <xf numFmtId="0" fontId="57" fillId="0" borderId="52" xfId="0" applyFont="1" applyBorder="1" applyAlignment="1">
      <alignment wrapText="1"/>
    </xf>
    <xf numFmtId="0" fontId="53" fillId="0" borderId="0" xfId="0" applyFont="1" applyBorder="1" applyAlignment="1">
      <alignment vertical="center"/>
    </xf>
    <xf numFmtId="168" fontId="48" fillId="0" borderId="0" xfId="0" applyNumberFormat="1" applyFont="1" applyBorder="1" applyAlignment="1">
      <alignment/>
    </xf>
    <xf numFmtId="15" fontId="53" fillId="0" borderId="0" xfId="0" applyNumberFormat="1" applyFont="1" applyBorder="1" applyAlignment="1">
      <alignment vertical="center"/>
    </xf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vertical="center"/>
    </xf>
    <xf numFmtId="164" fontId="48" fillId="0" borderId="0" xfId="0" applyNumberFormat="1" applyFont="1" applyBorder="1" applyAlignment="1">
      <alignment vertical="center"/>
    </xf>
    <xf numFmtId="20" fontId="48" fillId="0" borderId="0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6" fillId="0" borderId="0" xfId="0" applyFont="1" applyBorder="1" applyAlignment="1">
      <alignment horizontal="left"/>
    </xf>
    <xf numFmtId="0" fontId="48" fillId="0" borderId="0" xfId="0" applyFont="1" applyFill="1" applyBorder="1" applyAlignment="1">
      <alignment horizontal="center"/>
    </xf>
    <xf numFmtId="2" fontId="48" fillId="0" borderId="0" xfId="0" applyNumberFormat="1" applyFont="1" applyBorder="1" applyAlignment="1">
      <alignment horizontal="center"/>
    </xf>
    <xf numFmtId="1" fontId="48" fillId="0" borderId="0" xfId="0" applyNumberFormat="1" applyFont="1" applyBorder="1" applyAlignment="1">
      <alignment horizontal="center"/>
    </xf>
    <xf numFmtId="2" fontId="4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left"/>
    </xf>
    <xf numFmtId="0" fontId="59" fillId="0" borderId="0" xfId="0" applyFont="1" applyAlignment="1">
      <alignment/>
    </xf>
    <xf numFmtId="2" fontId="59" fillId="0" borderId="0" xfId="0" applyNumberFormat="1" applyFont="1" applyAlignment="1">
      <alignment/>
    </xf>
    <xf numFmtId="2" fontId="58" fillId="0" borderId="0" xfId="0" applyNumberFormat="1" applyFont="1" applyAlignment="1">
      <alignment/>
    </xf>
    <xf numFmtId="2" fontId="58" fillId="0" borderId="0" xfId="0" applyNumberFormat="1" applyFont="1" applyAlignment="1">
      <alignment horizontal="left"/>
    </xf>
    <xf numFmtId="0" fontId="27" fillId="0" borderId="53" xfId="0" applyFont="1" applyBorder="1" applyAlignment="1">
      <alignment horizontal="left"/>
    </xf>
    <xf numFmtId="0" fontId="27" fillId="0" borderId="54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2" fontId="25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2" fontId="25" fillId="0" borderId="0" xfId="0" applyNumberFormat="1" applyFont="1" applyBorder="1" applyAlignment="1">
      <alignment/>
    </xf>
    <xf numFmtId="1" fontId="25" fillId="0" borderId="0" xfId="0" applyNumberFormat="1" applyFont="1" applyBorder="1" applyAlignment="1">
      <alignment horizontal="center"/>
    </xf>
    <xf numFmtId="49" fontId="57" fillId="0" borderId="50" xfId="0" applyNumberFormat="1" applyFont="1" applyBorder="1" applyAlignment="1">
      <alignment horizontal="center" vertical="center"/>
    </xf>
    <xf numFmtId="49" fontId="57" fillId="0" borderId="52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7" fillId="0" borderId="55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50" fillId="0" borderId="20" xfId="0" applyFont="1" applyBorder="1" applyAlignment="1">
      <alignment vertical="center"/>
    </xf>
    <xf numFmtId="0" fontId="51" fillId="0" borderId="21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56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15" fontId="60" fillId="0" borderId="57" xfId="0" applyNumberFormat="1" applyFont="1" applyBorder="1" applyAlignment="1">
      <alignment horizontal="center" vertical="center"/>
    </xf>
    <xf numFmtId="15" fontId="60" fillId="0" borderId="58" xfId="0" applyNumberFormat="1" applyFont="1" applyBorder="1" applyAlignment="1">
      <alignment horizontal="center" vertical="center"/>
    </xf>
    <xf numFmtId="168" fontId="54" fillId="0" borderId="54" xfId="0" applyNumberFormat="1" applyFont="1" applyBorder="1" applyAlignment="1">
      <alignment horizontal="center"/>
    </xf>
    <xf numFmtId="168" fontId="54" fillId="0" borderId="37" xfId="0" applyNumberFormat="1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27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22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3.125" style="149" customWidth="1"/>
    <col min="2" max="2" width="10.875" style="149" customWidth="1"/>
    <col min="3" max="3" width="13.625" style="149" customWidth="1"/>
    <col min="4" max="4" width="17.25390625" style="149" customWidth="1"/>
    <col min="5" max="8" width="7.125" style="149" customWidth="1"/>
    <col min="9" max="9" width="9.00390625" style="149" customWidth="1"/>
    <col min="10" max="10" width="9.125" style="149" customWidth="1"/>
    <col min="11" max="11" width="7.125" style="149" customWidth="1"/>
    <col min="12" max="12" width="10.375" style="149" customWidth="1"/>
    <col min="13" max="14" width="7.125" style="149" customWidth="1"/>
    <col min="15" max="18" width="5.625" style="149" customWidth="1"/>
    <col min="19" max="20" width="5.375" style="149" hidden="1" customWidth="1"/>
    <col min="21" max="16384" width="9.125" style="149" customWidth="1"/>
  </cols>
  <sheetData>
    <row r="1" spans="1:3" ht="25.5">
      <c r="A1" s="147" t="s">
        <v>19</v>
      </c>
      <c r="B1" s="148"/>
      <c r="C1" s="148"/>
    </row>
    <row r="2" spans="1:12" ht="32.25" customHeight="1">
      <c r="A2" s="236" t="s">
        <v>65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ht="27" customHeight="1" thickBot="1">
      <c r="E3" s="150"/>
    </row>
    <row r="4" spans="1:21" s="154" customFormat="1" ht="22.5" customHeight="1">
      <c r="A4" s="151"/>
      <c r="B4" s="243" t="s">
        <v>29</v>
      </c>
      <c r="C4" s="241" t="s">
        <v>9</v>
      </c>
      <c r="D4" s="152" t="s">
        <v>20</v>
      </c>
      <c r="E4" s="238" t="s">
        <v>40</v>
      </c>
      <c r="F4" s="239"/>
      <c r="G4" s="238" t="s">
        <v>1</v>
      </c>
      <c r="H4" s="239"/>
      <c r="I4" s="238" t="s">
        <v>2</v>
      </c>
      <c r="J4" s="239"/>
      <c r="K4" s="238" t="s">
        <v>3</v>
      </c>
      <c r="L4" s="239"/>
      <c r="M4" s="240"/>
      <c r="N4" s="237"/>
      <c r="O4" s="237"/>
      <c r="P4" s="237"/>
      <c r="Q4" s="237"/>
      <c r="R4" s="237"/>
      <c r="S4" s="153"/>
      <c r="T4" s="153"/>
      <c r="U4" s="153"/>
    </row>
    <row r="5" spans="1:21" s="154" customFormat="1" ht="13.5" customHeight="1" thickBot="1">
      <c r="A5" s="155"/>
      <c r="B5" s="244"/>
      <c r="C5" s="242"/>
      <c r="D5" s="156" t="s">
        <v>0</v>
      </c>
      <c r="E5" s="157" t="s">
        <v>7</v>
      </c>
      <c r="F5" s="158" t="s">
        <v>8</v>
      </c>
      <c r="G5" s="157" t="s">
        <v>7</v>
      </c>
      <c r="H5" s="158" t="s">
        <v>8</v>
      </c>
      <c r="I5" s="157" t="s">
        <v>7</v>
      </c>
      <c r="J5" s="158" t="s">
        <v>8</v>
      </c>
      <c r="K5" s="157" t="s">
        <v>7</v>
      </c>
      <c r="L5" s="158" t="s">
        <v>8</v>
      </c>
      <c r="M5" s="153"/>
      <c r="N5" s="153"/>
      <c r="O5" s="153"/>
      <c r="P5" s="153"/>
      <c r="Q5" s="153"/>
      <c r="R5" s="153"/>
      <c r="S5" s="153"/>
      <c r="T5" s="153"/>
      <c r="U5" s="153"/>
    </row>
    <row r="6" spans="1:21" s="154" customFormat="1" ht="4.5" customHeight="1">
      <c r="A6" s="159"/>
      <c r="B6" s="153"/>
      <c r="C6" s="153"/>
      <c r="D6" s="153"/>
      <c r="E6" s="160"/>
      <c r="F6" s="161"/>
      <c r="G6" s="160"/>
      <c r="H6" s="161"/>
      <c r="I6" s="160"/>
      <c r="J6" s="161"/>
      <c r="K6" s="160"/>
      <c r="L6" s="161"/>
      <c r="M6" s="153"/>
      <c r="N6" s="153"/>
      <c r="O6" s="153"/>
      <c r="P6" s="153"/>
      <c r="Q6" s="153"/>
      <c r="R6" s="153"/>
      <c r="S6" s="153"/>
      <c r="T6" s="153"/>
      <c r="U6" s="153"/>
    </row>
    <row r="7" spans="1:20" ht="26.25" customHeight="1" hidden="1" thickBot="1">
      <c r="A7" s="162">
        <v>0</v>
      </c>
      <c r="B7" s="163">
        <v>39927</v>
      </c>
      <c r="C7" s="164">
        <f>B7</f>
        <v>39927</v>
      </c>
      <c r="D7" s="165" t="s">
        <v>24</v>
      </c>
      <c r="E7" s="166" t="e">
        <f>F7-1.5*0.0068</f>
        <v>#REF!</v>
      </c>
      <c r="F7" s="167" t="e">
        <f>G7-2*0.00699</f>
        <v>#REF!</v>
      </c>
      <c r="G7" s="166" t="e">
        <f>H7-1.5*0.007</f>
        <v>#REF!</v>
      </c>
      <c r="H7" s="167" t="e">
        <f>I7-0.00699*2</f>
        <v>#REF!</v>
      </c>
      <c r="I7" s="166" t="e">
        <f>J7-1.5*0.007</f>
        <v>#REF!</v>
      </c>
      <c r="J7" s="167" t="e">
        <f>K7-0.00699*3</f>
        <v>#REF!</v>
      </c>
      <c r="K7" s="166" t="e">
        <f>L7-1.5*0.007</f>
        <v>#REF!</v>
      </c>
      <c r="L7" s="167" t="e">
        <f>M7-2*0.0069</f>
        <v>#REF!</v>
      </c>
      <c r="M7" s="168" t="e">
        <f>N7-1.5*0.007</f>
        <v>#REF!</v>
      </c>
      <c r="N7" s="169" t="e">
        <f>O7-3*0.0069</f>
        <v>#REF!</v>
      </c>
      <c r="O7" s="170" t="e">
        <f>P7-1.5*0.007</f>
        <v>#REF!</v>
      </c>
      <c r="P7" s="169" t="e">
        <f>Q7-2*0.0069</f>
        <v>#REF!</v>
      </c>
      <c r="Q7" s="170" t="e">
        <f>R7-1.5*0.007</f>
        <v>#REF!</v>
      </c>
      <c r="R7" s="169" t="e">
        <f>#REF!-2*0.0069</f>
        <v>#REF!</v>
      </c>
      <c r="S7" s="171">
        <v>0.16666666666666666</v>
      </c>
      <c r="T7" s="172" t="e">
        <f>#REF!+S7</f>
        <v>#REF!</v>
      </c>
    </row>
    <row r="8" spans="1:20" ht="26.25" customHeight="1" hidden="1" thickBot="1">
      <c r="A8" s="173">
        <v>0</v>
      </c>
      <c r="B8" s="174">
        <v>39928</v>
      </c>
      <c r="C8" s="175">
        <f>B8</f>
        <v>39928</v>
      </c>
      <c r="D8" s="176" t="s">
        <v>24</v>
      </c>
      <c r="E8" s="177" t="e">
        <f>F8-1.5*0.0068</f>
        <v>#REF!</v>
      </c>
      <c r="F8" s="178" t="e">
        <f>G8-2*0.00699</f>
        <v>#REF!</v>
      </c>
      <c r="G8" s="177" t="e">
        <f>H8-1.5*0.007</f>
        <v>#REF!</v>
      </c>
      <c r="H8" s="178" t="e">
        <f>I8-0.00699*2</f>
        <v>#REF!</v>
      </c>
      <c r="I8" s="177" t="e">
        <f>J8-1.5*0.007</f>
        <v>#REF!</v>
      </c>
      <c r="J8" s="178" t="e">
        <f>K8-0.00699*3</f>
        <v>#REF!</v>
      </c>
      <c r="K8" s="177" t="e">
        <f>L8-1.5*0.007</f>
        <v>#REF!</v>
      </c>
      <c r="L8" s="178" t="e">
        <f>M8-2*0.0069</f>
        <v>#REF!</v>
      </c>
      <c r="M8" s="179" t="e">
        <f>N8-1.5*0.007</f>
        <v>#REF!</v>
      </c>
      <c r="N8" s="178" t="e">
        <f>O8-3*0.0069</f>
        <v>#REF!</v>
      </c>
      <c r="O8" s="177" t="e">
        <f>P8-1.5*0.007</f>
        <v>#REF!</v>
      </c>
      <c r="P8" s="178" t="e">
        <f>Q8-2*0.0069</f>
        <v>#REF!</v>
      </c>
      <c r="Q8" s="177" t="e">
        <f>R8-1.5*0.007</f>
        <v>#REF!</v>
      </c>
      <c r="R8" s="178" t="e">
        <f>#REF!-2*0.0069</f>
        <v>#REF!</v>
      </c>
      <c r="S8" s="180">
        <v>0.208333333333333</v>
      </c>
      <c r="T8" s="181" t="e">
        <f>#REF!+S8</f>
        <v>#REF!</v>
      </c>
    </row>
    <row r="9" spans="1:20" ht="26.25" customHeight="1" hidden="1" thickBot="1">
      <c r="A9" s="182">
        <v>0</v>
      </c>
      <c r="B9" s="183">
        <v>39934</v>
      </c>
      <c r="C9" s="184">
        <f>B9</f>
        <v>39934</v>
      </c>
      <c r="D9" s="185" t="s">
        <v>26</v>
      </c>
      <c r="E9" s="186" t="e">
        <f>F9-1.5*0.0068</f>
        <v>#REF!</v>
      </c>
      <c r="F9" s="187" t="e">
        <f>G9-2*0.00699</f>
        <v>#REF!</v>
      </c>
      <c r="G9" s="186" t="e">
        <f>H9-1.5*0.007</f>
        <v>#REF!</v>
      </c>
      <c r="H9" s="187" t="e">
        <f>I9-0.00699*2</f>
        <v>#REF!</v>
      </c>
      <c r="I9" s="186" t="e">
        <f>J9-1.5*0.007</f>
        <v>#REF!</v>
      </c>
      <c r="J9" s="187" t="e">
        <f>K9-0.00699*3</f>
        <v>#REF!</v>
      </c>
      <c r="K9" s="188" t="e">
        <f>L9-1.5*0.007</f>
        <v>#REF!</v>
      </c>
      <c r="L9" s="189" t="e">
        <f>M9-2*0.0069</f>
        <v>#REF!</v>
      </c>
      <c r="M9" s="190" t="e">
        <f>N9-1.5*0.007</f>
        <v>#REF!</v>
      </c>
      <c r="N9" s="187" t="e">
        <f>O9-3*0.0069</f>
        <v>#REF!</v>
      </c>
      <c r="O9" s="186" t="e">
        <f>P9-1.5*0.007</f>
        <v>#REF!</v>
      </c>
      <c r="P9" s="187" t="e">
        <f>Q9-2*0.0069</f>
        <v>#REF!</v>
      </c>
      <c r="Q9" s="186" t="e">
        <f>R9-1.5*0.007</f>
        <v>#REF!</v>
      </c>
      <c r="R9" s="187" t="e">
        <f>#REF!-2*0.0069</f>
        <v>#REF!</v>
      </c>
      <c r="S9" s="180">
        <v>0.208333333333333</v>
      </c>
      <c r="T9" s="181" t="e">
        <f>#REF!+S9</f>
        <v>#REF!</v>
      </c>
    </row>
    <row r="10" spans="1:16" ht="26.25" customHeight="1">
      <c r="A10" s="247">
        <v>42847</v>
      </c>
      <c r="B10" s="248"/>
      <c r="C10" s="191">
        <f>A10</f>
        <v>42847</v>
      </c>
      <c r="D10" s="192" t="s">
        <v>42</v>
      </c>
      <c r="E10" s="193">
        <v>0.22916666666666666</v>
      </c>
      <c r="F10" s="194">
        <v>0.24305555555555555</v>
      </c>
      <c r="G10" s="193">
        <v>0.2638888888888889</v>
      </c>
      <c r="H10" s="194">
        <v>0.2777777777777778</v>
      </c>
      <c r="I10" s="193">
        <f>J10-2*0.007</f>
        <v>0.2917533333333333</v>
      </c>
      <c r="J10" s="194">
        <f>K10-0.00699*2</f>
        <v>0.3057533333333333</v>
      </c>
      <c r="K10" s="193">
        <f>L10-2*0.0068</f>
        <v>0.3197333333333333</v>
      </c>
      <c r="L10" s="194">
        <v>0.3333333333333333</v>
      </c>
      <c r="P10" s="147"/>
    </row>
    <row r="11" spans="1:12" s="200" customFormat="1" ht="20.25" customHeight="1" thickBot="1">
      <c r="A11" s="195"/>
      <c r="B11" s="245" t="s">
        <v>35</v>
      </c>
      <c r="C11" s="245"/>
      <c r="D11" s="246"/>
      <c r="E11" s="196" t="s">
        <v>44</v>
      </c>
      <c r="F11" s="197" t="s">
        <v>64</v>
      </c>
      <c r="G11" s="196" t="s">
        <v>48</v>
      </c>
      <c r="H11" s="198" t="s">
        <v>46</v>
      </c>
      <c r="I11" s="199" t="s">
        <v>47</v>
      </c>
      <c r="J11" s="198" t="s">
        <v>54</v>
      </c>
      <c r="K11" s="196" t="s">
        <v>63</v>
      </c>
      <c r="L11" s="198" t="s">
        <v>45</v>
      </c>
    </row>
    <row r="12" spans="1:12" s="200" customFormat="1" ht="41.25" customHeight="1" thickBot="1">
      <c r="A12" s="201"/>
      <c r="B12" s="202"/>
      <c r="C12" s="203"/>
      <c r="D12" s="204" t="s">
        <v>43</v>
      </c>
      <c r="E12" s="234" t="s">
        <v>64</v>
      </c>
      <c r="F12" s="235"/>
      <c r="G12" s="234" t="s">
        <v>52</v>
      </c>
      <c r="H12" s="235"/>
      <c r="I12" s="234" t="s">
        <v>52</v>
      </c>
      <c r="J12" s="235"/>
      <c r="K12" s="234" t="s">
        <v>53</v>
      </c>
      <c r="L12" s="235"/>
    </row>
    <row r="13" spans="1:21" ht="26.25" customHeight="1">
      <c r="A13" s="205"/>
      <c r="B13" s="206"/>
      <c r="C13" s="207"/>
      <c r="D13" s="208"/>
      <c r="E13" s="209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1"/>
      <c r="T13" s="211"/>
      <c r="U13" s="212"/>
    </row>
    <row r="14" spans="1:10" ht="15">
      <c r="A14" s="213"/>
      <c r="B14" s="214"/>
      <c r="C14" s="215"/>
      <c r="D14" s="216"/>
      <c r="E14" s="217"/>
      <c r="F14" s="216"/>
      <c r="G14" s="216"/>
      <c r="H14" s="216"/>
      <c r="I14" s="216"/>
      <c r="J14" s="216"/>
    </row>
    <row r="15" spans="1:10" ht="15">
      <c r="A15" s="213"/>
      <c r="B15" s="214"/>
      <c r="C15" s="215"/>
      <c r="D15" s="216"/>
      <c r="E15" s="217"/>
      <c r="F15" s="216"/>
      <c r="G15" s="216"/>
      <c r="H15" s="216"/>
      <c r="I15" s="216"/>
      <c r="J15" s="216"/>
    </row>
  </sheetData>
  <sheetProtection/>
  <mergeCells count="16">
    <mergeCell ref="B4:B5"/>
    <mergeCell ref="I12:J12"/>
    <mergeCell ref="G12:H12"/>
    <mergeCell ref="E12:F12"/>
    <mergeCell ref="B11:D11"/>
    <mergeCell ref="A10:B10"/>
    <mergeCell ref="K12:L12"/>
    <mergeCell ref="A2:L2"/>
    <mergeCell ref="Q4:R4"/>
    <mergeCell ref="E4:F4"/>
    <mergeCell ref="G4:H4"/>
    <mergeCell ref="I4:J4"/>
    <mergeCell ref="K4:L4"/>
    <mergeCell ref="O4:P4"/>
    <mergeCell ref="M4:N4"/>
    <mergeCell ref="C4:C5"/>
  </mergeCells>
  <printOptions/>
  <pageMargins left="0.46" right="0.25" top="0.67" bottom="0.23" header="0.13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view="pageLayout" workbookViewId="0" topLeftCell="A1">
      <selection activeCell="B15" sqref="B15"/>
    </sheetView>
  </sheetViews>
  <sheetFormatPr defaultColWidth="9.00390625" defaultRowHeight="12.75"/>
  <cols>
    <col min="1" max="1" width="20.75390625" style="0" customWidth="1"/>
    <col min="2" max="2" width="12.875" style="0" customWidth="1"/>
    <col min="3" max="3" width="15.875" style="0" customWidth="1"/>
    <col min="4" max="4" width="18.375" style="0" customWidth="1"/>
    <col min="5" max="5" width="15.25390625" style="0" customWidth="1"/>
    <col min="6" max="6" width="16.375" style="0" customWidth="1"/>
    <col min="7" max="10" width="7.875" style="0" customWidth="1"/>
    <col min="11" max="12" width="9.125" style="0" hidden="1" customWidth="1"/>
  </cols>
  <sheetData>
    <row r="1" spans="1:8" ht="15.75" customHeight="1">
      <c r="A1" s="219"/>
      <c r="B1" s="220"/>
      <c r="C1" s="220"/>
      <c r="D1" s="220"/>
      <c r="E1" s="220" t="s">
        <v>15</v>
      </c>
      <c r="F1" s="220"/>
      <c r="G1" s="221" t="s">
        <v>16</v>
      </c>
      <c r="H1" s="218"/>
    </row>
    <row r="2" spans="1:8" ht="15.75" customHeight="1">
      <c r="A2" s="222" t="s">
        <v>21</v>
      </c>
      <c r="B2" s="223"/>
      <c r="C2" s="224"/>
      <c r="D2" s="224"/>
      <c r="E2" s="224">
        <v>90</v>
      </c>
      <c r="F2" s="224"/>
      <c r="G2" s="225">
        <v>80</v>
      </c>
      <c r="H2" s="218"/>
    </row>
    <row r="3" spans="1:8" ht="15.75" customHeight="1">
      <c r="A3" s="222" t="s">
        <v>12</v>
      </c>
      <c r="B3" s="223"/>
      <c r="C3" s="224"/>
      <c r="D3" s="224"/>
      <c r="E3" s="224">
        <f>E2*G2</f>
        <v>7200</v>
      </c>
      <c r="F3" s="224"/>
      <c r="G3" s="219" t="s">
        <v>22</v>
      </c>
      <c r="H3" s="218"/>
    </row>
    <row r="4" spans="1:8" ht="15.75" customHeight="1">
      <c r="A4" s="222" t="s">
        <v>11</v>
      </c>
      <c r="B4" s="223"/>
      <c r="C4" s="224"/>
      <c r="D4" s="224"/>
      <c r="E4" s="224">
        <v>208</v>
      </c>
      <c r="F4" s="224"/>
      <c r="G4" s="219" t="s">
        <v>14</v>
      </c>
      <c r="H4" s="218"/>
    </row>
    <row r="5" spans="1:8" ht="15.75" customHeight="1">
      <c r="A5" s="222" t="s">
        <v>13</v>
      </c>
      <c r="B5" s="223"/>
      <c r="C5" s="224"/>
      <c r="D5" s="224"/>
      <c r="E5" s="224">
        <f>E3*E4</f>
        <v>1497600</v>
      </c>
      <c r="F5" s="224"/>
      <c r="G5" s="219" t="s">
        <v>22</v>
      </c>
      <c r="H5" s="218"/>
    </row>
    <row r="6" spans="1:8" ht="15.75" customHeight="1" thickBot="1">
      <c r="A6" s="222" t="s">
        <v>18</v>
      </c>
      <c r="B6" s="223"/>
      <c r="C6" s="224"/>
      <c r="D6" s="224"/>
      <c r="E6" s="224">
        <f>E5/B13</f>
        <v>354.37766209181257</v>
      </c>
      <c r="F6" s="224"/>
      <c r="G6" s="224" t="s">
        <v>22</v>
      </c>
      <c r="H6" s="218"/>
    </row>
    <row r="7" spans="3:10" ht="15.75" customHeight="1" thickBot="1">
      <c r="C7" s="39">
        <v>0.5385</v>
      </c>
      <c r="D7" s="1"/>
      <c r="E7" s="39"/>
      <c r="F7" s="1"/>
      <c r="G7" s="249" t="s">
        <v>23</v>
      </c>
      <c r="H7" s="250"/>
      <c r="I7" s="251"/>
      <c r="J7" s="252"/>
    </row>
    <row r="8" spans="1:10" ht="45" customHeight="1" thickBot="1">
      <c r="A8" s="28" t="s">
        <v>20</v>
      </c>
      <c r="B8" s="28" t="s">
        <v>10</v>
      </c>
      <c r="C8" s="29" t="s">
        <v>36</v>
      </c>
      <c r="D8" s="29" t="s">
        <v>37</v>
      </c>
      <c r="E8" s="29" t="s">
        <v>38</v>
      </c>
      <c r="F8" s="30" t="s">
        <v>39</v>
      </c>
      <c r="G8" s="40" t="s">
        <v>7</v>
      </c>
      <c r="H8" s="41" t="s">
        <v>8</v>
      </c>
      <c r="I8" s="25"/>
      <c r="J8" s="26"/>
    </row>
    <row r="9" spans="1:12" ht="15.75" customHeight="1">
      <c r="A9" s="31" t="s">
        <v>40</v>
      </c>
      <c r="B9" s="20">
        <v>689</v>
      </c>
      <c r="C9" s="22">
        <f>(B9*$E$6/$E$3)*$C$7</f>
        <v>18.261597728348317</v>
      </c>
      <c r="D9" s="37">
        <v>18</v>
      </c>
      <c r="E9" s="33"/>
      <c r="F9" s="34"/>
      <c r="G9" s="42">
        <v>1</v>
      </c>
      <c r="H9" s="43">
        <v>18</v>
      </c>
      <c r="I9" s="24"/>
      <c r="J9" s="16"/>
      <c r="K9" s="2">
        <f>D9+F9</f>
        <v>18</v>
      </c>
      <c r="L9" t="e">
        <f>(#REF!/$K$13)*K9</f>
        <v>#REF!</v>
      </c>
    </row>
    <row r="10" spans="1:12" ht="15.75" customHeight="1">
      <c r="A10" s="32" t="s">
        <v>1</v>
      </c>
      <c r="B10" s="21">
        <v>958</v>
      </c>
      <c r="C10" s="23">
        <f>(B10*$E$6/$E$3)*$C$7</f>
        <v>25.391307146237576</v>
      </c>
      <c r="D10" s="38">
        <v>25</v>
      </c>
      <c r="E10" s="35"/>
      <c r="F10" s="36"/>
      <c r="G10" s="44">
        <f>H9+1</f>
        <v>19</v>
      </c>
      <c r="H10" s="45">
        <v>43</v>
      </c>
      <c r="I10" s="27"/>
      <c r="J10" s="16"/>
      <c r="K10" s="2">
        <f>D10+F10</f>
        <v>25</v>
      </c>
      <c r="L10" t="e">
        <f>(#REF!/$K$13)*K10</f>
        <v>#REF!</v>
      </c>
    </row>
    <row r="11" spans="1:12" ht="15.75" customHeight="1">
      <c r="A11" s="32" t="s">
        <v>2</v>
      </c>
      <c r="B11" s="21">
        <v>1037</v>
      </c>
      <c r="C11" s="23">
        <f>(B11*$E$6/$E$3)*$C$7</f>
        <v>27.48516232844297</v>
      </c>
      <c r="D11" s="38">
        <v>28</v>
      </c>
      <c r="E11" s="35"/>
      <c r="F11" s="36"/>
      <c r="G11" s="44">
        <f>H10+1</f>
        <v>44</v>
      </c>
      <c r="H11" s="45">
        <v>71</v>
      </c>
      <c r="I11" s="27"/>
      <c r="J11" s="16"/>
      <c r="K11" s="2">
        <f>D11+F11</f>
        <v>28</v>
      </c>
      <c r="L11" t="e">
        <f>(#REF!/$K$13)*K11</f>
        <v>#REF!</v>
      </c>
    </row>
    <row r="12" spans="1:12" ht="15.75" customHeight="1" thickBot="1">
      <c r="A12" s="103" t="s">
        <v>3</v>
      </c>
      <c r="B12" s="55">
        <v>1542</v>
      </c>
      <c r="C12" s="56">
        <f>(B12*$E$6/$E$3)*$C$7</f>
        <v>40.869932796971135</v>
      </c>
      <c r="D12" s="107">
        <v>41</v>
      </c>
      <c r="E12" s="108"/>
      <c r="F12" s="109"/>
      <c r="G12" s="110">
        <f>H11+1</f>
        <v>72</v>
      </c>
      <c r="H12" s="111">
        <v>112</v>
      </c>
      <c r="I12" s="27"/>
      <c r="J12" s="16"/>
      <c r="K12" s="2">
        <f>D12+F12</f>
        <v>41</v>
      </c>
      <c r="L12" t="e">
        <f>(#REF!/$K$13)*K12</f>
        <v>#REF!</v>
      </c>
    </row>
    <row r="13" spans="1:12" ht="18.75" thickBot="1">
      <c r="A13" s="112" t="s">
        <v>17</v>
      </c>
      <c r="B13" s="113">
        <f>SUM(B9:B12)</f>
        <v>4226</v>
      </c>
      <c r="C13" s="114">
        <f>(B13*$E$6/$E$3)*C7</f>
        <v>112.008</v>
      </c>
      <c r="D13" s="115">
        <f>SUM(D9:D12)</f>
        <v>112</v>
      </c>
      <c r="E13" s="116"/>
      <c r="F13" s="117"/>
      <c r="G13" s="118"/>
      <c r="H13" s="119"/>
      <c r="K13" s="2">
        <f>SUM(K9:K12)</f>
        <v>112</v>
      </c>
      <c r="L13" t="e">
        <f>SUM(L9:L12)</f>
        <v>#REF!</v>
      </c>
    </row>
    <row r="14" spans="3:8" ht="12.75">
      <c r="C14" s="11"/>
      <c r="D14" s="11"/>
      <c r="E14" s="11"/>
      <c r="F14" s="11"/>
      <c r="G14" s="11"/>
      <c r="H14" s="11"/>
    </row>
  </sheetData>
  <sheetProtection/>
  <mergeCells count="2">
    <mergeCell ref="G7:H7"/>
    <mergeCell ref="I7:J7"/>
  </mergeCells>
  <printOptions/>
  <pageMargins left="0.2362204724409449" right="0.2362204724409449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 CE,Pogrubiony"&amp;24Podział kabiny na loty gołębi dorosłych 2019
&amp;R&amp;12DUKLA
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Layout" workbookViewId="0" topLeftCell="A1">
      <selection activeCell="J10" sqref="J10"/>
    </sheetView>
  </sheetViews>
  <sheetFormatPr defaultColWidth="9.00390625" defaultRowHeight="12.75"/>
  <cols>
    <col min="1" max="1" width="20.75390625" style="0" customWidth="1"/>
    <col min="2" max="2" width="12.875" style="0" customWidth="1"/>
    <col min="3" max="3" width="15.875" style="0" customWidth="1"/>
    <col min="4" max="4" width="18.375" style="0" customWidth="1"/>
    <col min="5" max="5" width="15.25390625" style="0" customWidth="1"/>
    <col min="6" max="6" width="16.375" style="0" customWidth="1"/>
    <col min="7" max="10" width="7.875" style="0" customWidth="1"/>
    <col min="11" max="12" width="9.125" style="0" hidden="1" customWidth="1"/>
  </cols>
  <sheetData>
    <row r="1" spans="1:8" ht="15.75" customHeight="1">
      <c r="A1" s="219"/>
      <c r="B1" s="220"/>
      <c r="C1" s="220"/>
      <c r="D1" s="220"/>
      <c r="E1" s="220" t="s">
        <v>15</v>
      </c>
      <c r="F1" s="220"/>
      <c r="G1" s="221" t="s">
        <v>16</v>
      </c>
      <c r="H1" s="218"/>
    </row>
    <row r="2" spans="1:8" ht="15.75" customHeight="1">
      <c r="A2" s="222" t="s">
        <v>21</v>
      </c>
      <c r="B2" s="223"/>
      <c r="C2" s="224"/>
      <c r="D2" s="224"/>
      <c r="E2" s="224">
        <v>90</v>
      </c>
      <c r="F2" s="224"/>
      <c r="G2" s="225">
        <v>80</v>
      </c>
      <c r="H2" s="218"/>
    </row>
    <row r="3" spans="1:8" ht="15.75" customHeight="1">
      <c r="A3" s="222" t="s">
        <v>12</v>
      </c>
      <c r="B3" s="223"/>
      <c r="C3" s="224"/>
      <c r="D3" s="224"/>
      <c r="E3" s="224">
        <f>E2*G2</f>
        <v>7200</v>
      </c>
      <c r="F3" s="224"/>
      <c r="G3" s="219" t="s">
        <v>22</v>
      </c>
      <c r="H3" s="218"/>
    </row>
    <row r="4" spans="1:8" ht="15.75" customHeight="1">
      <c r="A4" s="222" t="s">
        <v>11</v>
      </c>
      <c r="B4" s="223"/>
      <c r="C4" s="224"/>
      <c r="D4" s="224"/>
      <c r="E4" s="224">
        <v>208</v>
      </c>
      <c r="F4" s="224"/>
      <c r="G4" s="219" t="s">
        <v>14</v>
      </c>
      <c r="H4" s="218"/>
    </row>
    <row r="5" spans="1:8" ht="15.75" customHeight="1">
      <c r="A5" s="222" t="s">
        <v>13</v>
      </c>
      <c r="B5" s="223"/>
      <c r="C5" s="224"/>
      <c r="D5" s="224"/>
      <c r="E5" s="224">
        <f>E3*E4</f>
        <v>1497600</v>
      </c>
      <c r="F5" s="224"/>
      <c r="G5" s="219" t="s">
        <v>22</v>
      </c>
      <c r="H5" s="218"/>
    </row>
    <row r="6" spans="1:8" ht="15.75" customHeight="1" thickBot="1">
      <c r="A6" s="222" t="s">
        <v>18</v>
      </c>
      <c r="B6" s="223"/>
      <c r="C6" s="224"/>
      <c r="D6" s="224"/>
      <c r="E6" s="224">
        <f>E5/B13</f>
        <v>388.58329008822005</v>
      </c>
      <c r="F6" s="224"/>
      <c r="G6" s="224" t="s">
        <v>22</v>
      </c>
      <c r="H6" s="218"/>
    </row>
    <row r="7" spans="3:10" ht="15.75" customHeight="1" thickBot="1">
      <c r="C7" s="39">
        <v>0.5385</v>
      </c>
      <c r="D7" s="1"/>
      <c r="E7" s="39"/>
      <c r="F7" s="1"/>
      <c r="G7" s="249" t="s">
        <v>23</v>
      </c>
      <c r="H7" s="250"/>
      <c r="I7" s="251"/>
      <c r="J7" s="252"/>
    </row>
    <row r="8" spans="1:10" ht="45" customHeight="1" thickBot="1">
      <c r="A8" s="28" t="s">
        <v>20</v>
      </c>
      <c r="B8" s="28" t="s">
        <v>10</v>
      </c>
      <c r="C8" s="29" t="s">
        <v>36</v>
      </c>
      <c r="D8" s="29" t="s">
        <v>37</v>
      </c>
      <c r="E8" s="29" t="s">
        <v>38</v>
      </c>
      <c r="F8" s="30" t="s">
        <v>39</v>
      </c>
      <c r="G8" s="40" t="s">
        <v>7</v>
      </c>
      <c r="H8" s="41" t="s">
        <v>8</v>
      </c>
      <c r="I8" s="25"/>
      <c r="J8" s="26"/>
    </row>
    <row r="9" spans="1:12" ht="15.75" customHeight="1">
      <c r="A9" s="31" t="s">
        <v>74</v>
      </c>
      <c r="B9" s="20">
        <v>575</v>
      </c>
      <c r="C9" s="22">
        <f>(B9*$E$6/$E$3)*$C$7</f>
        <v>16.711105345096005</v>
      </c>
      <c r="D9" s="37">
        <v>17</v>
      </c>
      <c r="E9" s="33"/>
      <c r="F9" s="34"/>
      <c r="G9" s="42">
        <v>1</v>
      </c>
      <c r="H9" s="43">
        <v>17</v>
      </c>
      <c r="I9" s="24"/>
      <c r="J9" s="16"/>
      <c r="K9" s="2">
        <f>D9+F9</f>
        <v>17</v>
      </c>
      <c r="L9" t="e">
        <f>(#REF!/$K$13)*K9</f>
        <v>#REF!</v>
      </c>
    </row>
    <row r="10" spans="1:12" ht="15.75" customHeight="1">
      <c r="A10" s="103" t="s">
        <v>3</v>
      </c>
      <c r="B10" s="55">
        <v>1555</v>
      </c>
      <c r="C10" s="56">
        <f>(B10*$E$6/$E$3)*$C$7</f>
        <v>45.192641411520505</v>
      </c>
      <c r="D10" s="107">
        <v>45</v>
      </c>
      <c r="E10" s="108"/>
      <c r="F10" s="109"/>
      <c r="G10" s="110">
        <f>H9+1</f>
        <v>18</v>
      </c>
      <c r="H10" s="111">
        <v>62</v>
      </c>
      <c r="I10" s="27"/>
      <c r="J10" s="16"/>
      <c r="K10" s="2">
        <f>D10+F10</f>
        <v>45</v>
      </c>
      <c r="L10" t="e">
        <f>(#REF!/$K$13)*K10</f>
        <v>#REF!</v>
      </c>
    </row>
    <row r="11" spans="1:12" ht="15.75" customHeight="1">
      <c r="A11" s="32" t="s">
        <v>2</v>
      </c>
      <c r="B11" s="21">
        <v>1070</v>
      </c>
      <c r="C11" s="23">
        <f>(B11*$E$6/$E$3)*$C$7</f>
        <v>31.097187337830825</v>
      </c>
      <c r="D11" s="38">
        <v>31</v>
      </c>
      <c r="E11" s="35"/>
      <c r="F11" s="36"/>
      <c r="G11" s="44">
        <f>H10+1</f>
        <v>63</v>
      </c>
      <c r="H11" s="45">
        <v>93</v>
      </c>
      <c r="I11" s="27"/>
      <c r="J11" s="16"/>
      <c r="K11" s="2">
        <f>D11+F11</f>
        <v>31</v>
      </c>
      <c r="L11" t="e">
        <f>(#REF!/$K$13)*K11</f>
        <v>#REF!</v>
      </c>
    </row>
    <row r="12" spans="1:12" ht="15.75" customHeight="1" thickBot="1">
      <c r="A12" s="32" t="s">
        <v>1</v>
      </c>
      <c r="B12" s="21">
        <v>654</v>
      </c>
      <c r="C12" s="23">
        <f>(B12*$E$6/$E$3)*$C$7</f>
        <v>19.007065905552672</v>
      </c>
      <c r="D12" s="38">
        <v>19</v>
      </c>
      <c r="E12" s="35"/>
      <c r="F12" s="36"/>
      <c r="G12" s="44">
        <f>H11+1</f>
        <v>94</v>
      </c>
      <c r="H12" s="45">
        <v>112</v>
      </c>
      <c r="I12" s="27"/>
      <c r="J12" s="16"/>
      <c r="K12" s="2">
        <f>D12+F12</f>
        <v>19</v>
      </c>
      <c r="L12" t="e">
        <f>(#REF!/$K$13)*K12</f>
        <v>#REF!</v>
      </c>
    </row>
    <row r="13" spans="1:12" ht="18.75" thickBot="1">
      <c r="A13" s="112" t="s">
        <v>17</v>
      </c>
      <c r="B13" s="113">
        <f>SUM(B9:B12)</f>
        <v>3854</v>
      </c>
      <c r="C13" s="114">
        <f>(B13*$E$6/$E$3)*C7</f>
        <v>112.008</v>
      </c>
      <c r="D13" s="115">
        <f>SUM(D9:D12)</f>
        <v>112</v>
      </c>
      <c r="E13" s="116"/>
      <c r="F13" s="117"/>
      <c r="G13" s="118"/>
      <c r="H13" s="119"/>
      <c r="K13" s="2">
        <f>SUM(K9:K12)</f>
        <v>112</v>
      </c>
      <c r="L13" t="e">
        <f>SUM(L9:L12)</f>
        <v>#REF!</v>
      </c>
    </row>
    <row r="14" spans="3:8" ht="12.75">
      <c r="C14" s="11"/>
      <c r="D14" s="11"/>
      <c r="E14" s="11"/>
      <c r="F14" s="11"/>
      <c r="G14" s="11"/>
      <c r="H14" s="11"/>
    </row>
    <row r="15" spans="1:8" ht="18">
      <c r="A15" s="228"/>
      <c r="B15" s="229"/>
      <c r="C15" s="230"/>
      <c r="D15" s="231"/>
      <c r="E15" s="232"/>
      <c r="F15" s="233"/>
      <c r="G15" s="231"/>
      <c r="H15" s="231"/>
    </row>
  </sheetData>
  <sheetProtection/>
  <mergeCells count="2">
    <mergeCell ref="G7:H7"/>
    <mergeCell ref="I7:J7"/>
  </mergeCells>
  <printOptions/>
  <pageMargins left="0.2362204724409449" right="0.2362204724409449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 CE,Pogrubiony"&amp;24Podział kabiny na loty gołębi Młodych 2019
&amp;R&amp;12DUKLA
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view="pageLayout" workbookViewId="0" topLeftCell="A11">
      <selection activeCell="A22" sqref="A1:M22"/>
    </sheetView>
  </sheetViews>
  <sheetFormatPr defaultColWidth="9.00390625" defaultRowHeight="12.75"/>
  <cols>
    <col min="1" max="1" width="20.75390625" style="0" customWidth="1"/>
    <col min="2" max="2" width="12.875" style="0" customWidth="1"/>
    <col min="3" max="3" width="15.875" style="0" customWidth="1"/>
    <col min="4" max="4" width="18.375" style="0" customWidth="1"/>
    <col min="5" max="5" width="15.25390625" style="0" customWidth="1"/>
    <col min="6" max="6" width="16.375" style="0" customWidth="1"/>
    <col min="7" max="10" width="7.875" style="0" customWidth="1"/>
    <col min="11" max="12" width="9.125" style="0" hidden="1" customWidth="1"/>
  </cols>
  <sheetData>
    <row r="1" spans="1:8" ht="15.75" customHeight="1">
      <c r="A1" s="219"/>
      <c r="B1" s="220"/>
      <c r="C1" s="220"/>
      <c r="D1" s="220"/>
      <c r="E1" s="220" t="s">
        <v>15</v>
      </c>
      <c r="F1" s="220"/>
      <c r="G1" s="221" t="s">
        <v>16</v>
      </c>
      <c r="H1" s="218"/>
    </row>
    <row r="2" spans="1:8" ht="15.75" customHeight="1">
      <c r="A2" s="222" t="s">
        <v>21</v>
      </c>
      <c r="B2" s="223"/>
      <c r="C2" s="224"/>
      <c r="D2" s="224"/>
      <c r="E2" s="224">
        <v>90</v>
      </c>
      <c r="F2" s="224"/>
      <c r="G2" s="225">
        <v>80</v>
      </c>
      <c r="H2" s="218"/>
    </row>
    <row r="3" spans="1:8" ht="15.75" customHeight="1">
      <c r="A3" s="222" t="s">
        <v>12</v>
      </c>
      <c r="B3" s="223"/>
      <c r="C3" s="224"/>
      <c r="D3" s="224"/>
      <c r="E3" s="224">
        <f>E2*G2</f>
        <v>7200</v>
      </c>
      <c r="F3" s="224"/>
      <c r="G3" s="219" t="s">
        <v>22</v>
      </c>
      <c r="H3" s="218"/>
    </row>
    <row r="4" spans="1:8" ht="15.75" customHeight="1">
      <c r="A4" s="222" t="s">
        <v>11</v>
      </c>
      <c r="B4" s="223"/>
      <c r="C4" s="224"/>
      <c r="D4" s="224"/>
      <c r="E4" s="224">
        <v>208</v>
      </c>
      <c r="F4" s="224"/>
      <c r="G4" s="219" t="s">
        <v>14</v>
      </c>
      <c r="H4" s="218"/>
    </row>
    <row r="5" spans="1:8" ht="15.75" customHeight="1">
      <c r="A5" s="222" t="s">
        <v>13</v>
      </c>
      <c r="B5" s="223"/>
      <c r="C5" s="224"/>
      <c r="D5" s="224"/>
      <c r="E5" s="224">
        <f>E3*E4</f>
        <v>1497600</v>
      </c>
      <c r="F5" s="224"/>
      <c r="G5" s="219" t="s">
        <v>22</v>
      </c>
      <c r="H5" s="218"/>
    </row>
    <row r="6" spans="1:8" ht="15.75" customHeight="1" thickBot="1">
      <c r="A6" s="222" t="s">
        <v>18</v>
      </c>
      <c r="B6" s="223"/>
      <c r="C6" s="224"/>
      <c r="D6" s="224"/>
      <c r="E6" s="224">
        <f>E5/B13</f>
        <v>354.37766209181257</v>
      </c>
      <c r="F6" s="224"/>
      <c r="G6" s="224" t="s">
        <v>22</v>
      </c>
      <c r="H6" s="218"/>
    </row>
    <row r="7" spans="3:10" ht="15.75" customHeight="1" thickBot="1">
      <c r="C7" s="39">
        <v>0.5385</v>
      </c>
      <c r="D7" s="1"/>
      <c r="E7" s="39"/>
      <c r="F7" s="1"/>
      <c r="G7" s="249" t="s">
        <v>23</v>
      </c>
      <c r="H7" s="250"/>
      <c r="I7" s="251"/>
      <c r="J7" s="252"/>
    </row>
    <row r="8" spans="1:10" ht="45" customHeight="1" thickBot="1">
      <c r="A8" s="28" t="s">
        <v>20</v>
      </c>
      <c r="B8" s="28" t="s">
        <v>10</v>
      </c>
      <c r="C8" s="29" t="s">
        <v>36</v>
      </c>
      <c r="D8" s="29" t="s">
        <v>37</v>
      </c>
      <c r="E8" s="29" t="s">
        <v>38</v>
      </c>
      <c r="F8" s="30" t="s">
        <v>39</v>
      </c>
      <c r="G8" s="40" t="s">
        <v>7</v>
      </c>
      <c r="H8" s="41" t="s">
        <v>8</v>
      </c>
      <c r="I8" s="25"/>
      <c r="J8" s="26"/>
    </row>
    <row r="9" spans="1:12" ht="15.75" customHeight="1">
      <c r="A9" s="31" t="s">
        <v>74</v>
      </c>
      <c r="B9" s="20">
        <v>689</v>
      </c>
      <c r="C9" s="22">
        <v>8.8</v>
      </c>
      <c r="D9" s="37">
        <v>9</v>
      </c>
      <c r="E9" s="33"/>
      <c r="F9" s="34"/>
      <c r="G9" s="42"/>
      <c r="H9" s="43"/>
      <c r="I9" s="24"/>
      <c r="J9" s="16"/>
      <c r="K9" s="2">
        <f>D9+F9</f>
        <v>9</v>
      </c>
      <c r="L9" t="e">
        <f>(#REF!/$K$13)*K9</f>
        <v>#REF!</v>
      </c>
    </row>
    <row r="10" spans="1:12" ht="15.75" customHeight="1">
      <c r="A10" s="32" t="s">
        <v>1</v>
      </c>
      <c r="B10" s="21">
        <v>958</v>
      </c>
      <c r="C10" s="23">
        <v>12.2</v>
      </c>
      <c r="D10" s="38">
        <v>12</v>
      </c>
      <c r="E10" s="35"/>
      <c r="F10" s="36"/>
      <c r="G10" s="44"/>
      <c r="H10" s="45"/>
      <c r="I10" s="27"/>
      <c r="J10" s="16"/>
      <c r="K10" s="2">
        <f>D10+F10</f>
        <v>12</v>
      </c>
      <c r="L10" t="e">
        <f>(#REF!/$K$13)*K10</f>
        <v>#REF!</v>
      </c>
    </row>
    <row r="11" spans="1:12" ht="15.75" customHeight="1">
      <c r="A11" s="32" t="s">
        <v>2</v>
      </c>
      <c r="B11" s="21">
        <v>1037</v>
      </c>
      <c r="C11" s="23">
        <v>13.25</v>
      </c>
      <c r="D11" s="38">
        <v>13</v>
      </c>
      <c r="E11" s="35"/>
      <c r="F11" s="36"/>
      <c r="G11" s="44"/>
      <c r="H11" s="45"/>
      <c r="I11" s="27"/>
      <c r="J11" s="16"/>
      <c r="K11" s="2">
        <f>D11+F11</f>
        <v>13</v>
      </c>
      <c r="L11" t="e">
        <f>(#REF!/$K$13)*K11</f>
        <v>#REF!</v>
      </c>
    </row>
    <row r="12" spans="1:12" ht="15.75" customHeight="1" thickBot="1">
      <c r="A12" s="103" t="s">
        <v>3</v>
      </c>
      <c r="B12" s="55">
        <v>1542</v>
      </c>
      <c r="C12" s="56">
        <v>19.7</v>
      </c>
      <c r="D12" s="107">
        <v>20</v>
      </c>
      <c r="E12" s="108"/>
      <c r="F12" s="109"/>
      <c r="G12" s="110"/>
      <c r="H12" s="111"/>
      <c r="I12" s="27"/>
      <c r="J12" s="16"/>
      <c r="K12" s="2">
        <f>D12+F12</f>
        <v>20</v>
      </c>
      <c r="L12" t="e">
        <f>(#REF!/$K$13)*K12</f>
        <v>#REF!</v>
      </c>
    </row>
    <row r="13" spans="1:12" ht="18.75" thickBot="1">
      <c r="A13" s="112" t="s">
        <v>17</v>
      </c>
      <c r="B13" s="113">
        <f>SUM(B9:B12)</f>
        <v>4226</v>
      </c>
      <c r="C13" s="114"/>
      <c r="D13" s="115">
        <v>54</v>
      </c>
      <c r="E13" s="116"/>
      <c r="F13" s="117"/>
      <c r="G13" s="118"/>
      <c r="H13" s="119"/>
      <c r="K13" s="2">
        <f>SUM(K9:K12)</f>
        <v>54</v>
      </c>
      <c r="L13" t="e">
        <f>SUM(L9:L12)</f>
        <v>#REF!</v>
      </c>
    </row>
    <row r="14" spans="3:8" ht="12.75">
      <c r="C14" s="11"/>
      <c r="D14" s="11"/>
      <c r="E14" s="11"/>
      <c r="F14" s="11"/>
      <c r="G14" s="11"/>
      <c r="H14" s="11"/>
    </row>
    <row r="17" spans="3:5" ht="23.25">
      <c r="C17" s="255" t="s">
        <v>73</v>
      </c>
      <c r="D17" s="255"/>
      <c r="E17" s="255"/>
    </row>
    <row r="19" spans="1:5" ht="18">
      <c r="A19" s="226" t="s">
        <v>3</v>
      </c>
      <c r="B19" s="253" t="s">
        <v>75</v>
      </c>
      <c r="C19" s="254"/>
      <c r="D19" s="144">
        <v>0.6805555555555555</v>
      </c>
      <c r="E19" s="145">
        <v>0.6944444444444445</v>
      </c>
    </row>
    <row r="20" spans="1:5" ht="18">
      <c r="A20" s="227" t="s">
        <v>2</v>
      </c>
      <c r="B20" s="253" t="s">
        <v>75</v>
      </c>
      <c r="C20" s="254"/>
      <c r="D20" s="144">
        <v>0.7083333333333334</v>
      </c>
      <c r="E20" s="145">
        <v>0.7222222222222222</v>
      </c>
    </row>
    <row r="21" spans="1:5" ht="18">
      <c r="A21" s="226" t="s">
        <v>1</v>
      </c>
      <c r="B21" s="253" t="s">
        <v>75</v>
      </c>
      <c r="C21" s="254"/>
      <c r="D21" s="144">
        <v>0.7361111111111112</v>
      </c>
      <c r="E21" s="145">
        <v>0.75</v>
      </c>
    </row>
    <row r="22" spans="1:5" ht="18">
      <c r="A22" s="227" t="s">
        <v>74</v>
      </c>
      <c r="B22" s="253" t="s">
        <v>75</v>
      </c>
      <c r="C22" s="254"/>
      <c r="D22" s="144">
        <v>0.7708333333333334</v>
      </c>
      <c r="E22" s="145">
        <v>0.7847222222222222</v>
      </c>
    </row>
  </sheetData>
  <sheetProtection/>
  <mergeCells count="7">
    <mergeCell ref="B22:C22"/>
    <mergeCell ref="G7:H7"/>
    <mergeCell ref="I7:J7"/>
    <mergeCell ref="C17:E17"/>
    <mergeCell ref="B19:C19"/>
    <mergeCell ref="B20:C20"/>
    <mergeCell ref="B21:C21"/>
  </mergeCells>
  <printOptions/>
  <pageMargins left="0.2362204724409449" right="0.2362204724409449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 CE,Pogrubiony"&amp;24Podział kabiny na loty gołębi dorosłych 2019 MARATON
&amp;R&amp;12DUKLA
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22"/>
  <sheetViews>
    <sheetView zoomScalePageLayoutView="0" workbookViewId="0" topLeftCell="A1">
      <selection activeCell="E10" sqref="E10:F13"/>
    </sheetView>
  </sheetViews>
  <sheetFormatPr defaultColWidth="9.00390625" defaultRowHeight="12.75"/>
  <cols>
    <col min="1" max="1" width="4.25390625" style="65" customWidth="1"/>
    <col min="2" max="2" width="13.25390625" style="65" customWidth="1"/>
    <col min="3" max="3" width="14.00390625" style="65" customWidth="1"/>
    <col min="4" max="4" width="22.625" style="65" customWidth="1"/>
    <col min="5" max="5" width="10.375" style="65" customWidth="1"/>
    <col min="6" max="6" width="10.00390625" style="65" customWidth="1"/>
    <col min="7" max="7" width="7.125" style="65" customWidth="1"/>
    <col min="8" max="8" width="7.875" style="65" customWidth="1"/>
    <col min="9" max="9" width="7.125" style="65" customWidth="1"/>
    <col min="10" max="10" width="8.75390625" style="65" customWidth="1"/>
    <col min="11" max="12" width="7.125" style="65" customWidth="1"/>
    <col min="13" max="13" width="9.00390625" style="65" customWidth="1"/>
    <col min="14" max="14" width="7.125" style="65" customWidth="1"/>
    <col min="15" max="18" width="5.625" style="65" customWidth="1"/>
    <col min="19" max="20" width="5.375" style="65" hidden="1" customWidth="1"/>
    <col min="21" max="16384" width="9.125" style="65" customWidth="1"/>
  </cols>
  <sheetData>
    <row r="1" spans="1:14" ht="18" customHeight="1">
      <c r="A1" s="18" t="s">
        <v>19</v>
      </c>
      <c r="J1" s="15"/>
      <c r="K1" s="260" t="s">
        <v>71</v>
      </c>
      <c r="L1" s="261"/>
      <c r="M1" s="261"/>
      <c r="N1" s="15"/>
    </row>
    <row r="2" spans="1:32" ht="21.75" customHeight="1">
      <c r="A2" s="18" t="s">
        <v>72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ht="18" customHeight="1" thickBot="1">
      <c r="E3" s="46" t="s">
        <v>23</v>
      </c>
    </row>
    <row r="4" spans="1:21" s="78" customFormat="1" ht="18" customHeight="1">
      <c r="A4" s="51"/>
      <c r="B4" s="52" t="s">
        <v>34</v>
      </c>
      <c r="C4" s="106" t="s">
        <v>31</v>
      </c>
      <c r="D4" s="104" t="s">
        <v>20</v>
      </c>
      <c r="E4" s="258" t="s">
        <v>40</v>
      </c>
      <c r="F4" s="259"/>
      <c r="G4" s="258" t="s">
        <v>1</v>
      </c>
      <c r="H4" s="259"/>
      <c r="I4" s="258" t="s">
        <v>2</v>
      </c>
      <c r="J4" s="259"/>
      <c r="K4" s="258" t="s">
        <v>3</v>
      </c>
      <c r="L4" s="259"/>
      <c r="M4" s="257"/>
      <c r="N4" s="257"/>
      <c r="O4" s="257"/>
      <c r="P4" s="257"/>
      <c r="Q4" s="257"/>
      <c r="R4" s="257"/>
      <c r="S4" s="75"/>
      <c r="T4" s="75"/>
      <c r="U4" s="75"/>
    </row>
    <row r="5" spans="1:21" s="78" customFormat="1" ht="13.5" customHeight="1" thickBot="1">
      <c r="A5" s="53"/>
      <c r="B5" s="54" t="s">
        <v>32</v>
      </c>
      <c r="C5" s="47" t="s">
        <v>33</v>
      </c>
      <c r="D5" s="105" t="s">
        <v>0</v>
      </c>
      <c r="E5" s="142" t="s">
        <v>7</v>
      </c>
      <c r="F5" s="143" t="s">
        <v>8</v>
      </c>
      <c r="G5" s="142" t="s">
        <v>7</v>
      </c>
      <c r="H5" s="143" t="s">
        <v>8</v>
      </c>
      <c r="I5" s="142" t="s">
        <v>7</v>
      </c>
      <c r="J5" s="143" t="s">
        <v>8</v>
      </c>
      <c r="K5" s="142" t="s">
        <v>7</v>
      </c>
      <c r="L5" s="143" t="s">
        <v>8</v>
      </c>
      <c r="M5" s="75"/>
      <c r="N5" s="75"/>
      <c r="O5" s="75"/>
      <c r="P5" s="75"/>
      <c r="Q5" s="75"/>
      <c r="R5" s="75"/>
      <c r="S5" s="75"/>
      <c r="T5" s="75"/>
      <c r="U5" s="75"/>
    </row>
    <row r="6" spans="1:21" s="78" customFormat="1" ht="4.5" customHeight="1" hidden="1">
      <c r="A6" s="79"/>
      <c r="B6" s="75"/>
      <c r="C6" s="75"/>
      <c r="D6" s="75"/>
      <c r="E6" s="3"/>
      <c r="F6" s="4"/>
      <c r="G6" s="3"/>
      <c r="H6" s="4"/>
      <c r="I6" s="3"/>
      <c r="J6" s="4"/>
      <c r="K6" s="3"/>
      <c r="L6" s="4"/>
      <c r="M6" s="75"/>
      <c r="N6" s="75"/>
      <c r="O6" s="75"/>
      <c r="P6" s="75"/>
      <c r="Q6" s="75"/>
      <c r="R6" s="75"/>
      <c r="S6" s="75"/>
      <c r="T6" s="75"/>
      <c r="U6" s="75"/>
    </row>
    <row r="7" spans="1:20" ht="26.25" customHeight="1" hidden="1" thickBot="1">
      <c r="A7" s="5">
        <v>0</v>
      </c>
      <c r="B7" s="6">
        <f>C7</f>
        <v>39927</v>
      </c>
      <c r="C7" s="80">
        <v>39927</v>
      </c>
      <c r="D7" s="81" t="s">
        <v>24</v>
      </c>
      <c r="E7" s="57" t="e">
        <f>F7-1.5*0.0068</f>
        <v>#REF!</v>
      </c>
      <c r="F7" s="58" t="e">
        <f>G7-2*0.00699</f>
        <v>#REF!</v>
      </c>
      <c r="G7" s="57" t="e">
        <f>H7-1.5*0.007</f>
        <v>#REF!</v>
      </c>
      <c r="H7" s="58" t="e">
        <f>I7-0.00699*2</f>
        <v>#REF!</v>
      </c>
      <c r="I7" s="57" t="e">
        <f>J7-1.5*0.007</f>
        <v>#REF!</v>
      </c>
      <c r="J7" s="58" t="e">
        <f>K7-0.00699*3</f>
        <v>#REF!</v>
      </c>
      <c r="K7" s="57" t="e">
        <f>L7-1.5*0.007</f>
        <v>#REF!</v>
      </c>
      <c r="L7" s="58" t="e">
        <f>M7-2*0.0069</f>
        <v>#REF!</v>
      </c>
      <c r="M7" s="82" t="e">
        <f>N7-1.5*0.007</f>
        <v>#REF!</v>
      </c>
      <c r="N7" s="83" t="e">
        <f>O7-3*0.0069</f>
        <v>#REF!</v>
      </c>
      <c r="O7" s="84" t="e">
        <f>P7-1.5*0.007</f>
        <v>#REF!</v>
      </c>
      <c r="P7" s="83" t="e">
        <f>Q7-2*0.0069</f>
        <v>#REF!</v>
      </c>
      <c r="Q7" s="84" t="e">
        <f>R7-1.5*0.007</f>
        <v>#REF!</v>
      </c>
      <c r="R7" s="83" t="e">
        <f>#REF!-2*0.0069</f>
        <v>#REF!</v>
      </c>
      <c r="S7" s="76">
        <v>0.16666666666666666</v>
      </c>
      <c r="T7" s="77" t="e">
        <f>#REF!+S7</f>
        <v>#REF!</v>
      </c>
    </row>
    <row r="8" spans="1:20" ht="26.25" customHeight="1" hidden="1" thickBot="1">
      <c r="A8" s="7">
        <v>0</v>
      </c>
      <c r="B8" s="8">
        <f>C8</f>
        <v>39928</v>
      </c>
      <c r="C8" s="67">
        <v>39928</v>
      </c>
      <c r="D8" s="85" t="s">
        <v>24</v>
      </c>
      <c r="E8" s="59" t="e">
        <f>F8-1.5*0.0068</f>
        <v>#REF!</v>
      </c>
      <c r="F8" s="60" t="e">
        <f>G8-2*0.00699</f>
        <v>#REF!</v>
      </c>
      <c r="G8" s="59" t="e">
        <f>H8-1.5*0.007</f>
        <v>#REF!</v>
      </c>
      <c r="H8" s="60" t="e">
        <f>I8-0.00699*2</f>
        <v>#REF!</v>
      </c>
      <c r="I8" s="59" t="e">
        <f>J8-1.5*0.007</f>
        <v>#REF!</v>
      </c>
      <c r="J8" s="60" t="e">
        <f>K8-0.00699*3</f>
        <v>#REF!</v>
      </c>
      <c r="K8" s="59" t="e">
        <f>L8-1.5*0.007</f>
        <v>#REF!</v>
      </c>
      <c r="L8" s="60" t="e">
        <f>M8-2*0.0069</f>
        <v>#REF!</v>
      </c>
      <c r="M8" s="88" t="e">
        <f>N8-1.5*0.007</f>
        <v>#REF!</v>
      </c>
      <c r="N8" s="87" t="e">
        <f>O8-3*0.0069</f>
        <v>#REF!</v>
      </c>
      <c r="O8" s="86" t="e">
        <f>P8-1.5*0.007</f>
        <v>#REF!</v>
      </c>
      <c r="P8" s="87" t="e">
        <f>Q8-2*0.0069</f>
        <v>#REF!</v>
      </c>
      <c r="Q8" s="86" t="e">
        <f>R8-1.5*0.007</f>
        <v>#REF!</v>
      </c>
      <c r="R8" s="87" t="e">
        <f>#REF!-2*0.0069</f>
        <v>#REF!</v>
      </c>
      <c r="S8" s="89">
        <v>0.208333333333333</v>
      </c>
      <c r="T8" s="90" t="e">
        <f>#REF!+S8</f>
        <v>#REF!</v>
      </c>
    </row>
    <row r="9" spans="1:20" ht="26.25" customHeight="1" hidden="1" thickBot="1">
      <c r="A9" s="9">
        <v>0</v>
      </c>
      <c r="B9" s="10">
        <f>C9</f>
        <v>39934</v>
      </c>
      <c r="C9" s="91">
        <v>39934</v>
      </c>
      <c r="D9" s="92" t="s">
        <v>26</v>
      </c>
      <c r="E9" s="61" t="e">
        <f>F9-1.5*0.0068</f>
        <v>#REF!</v>
      </c>
      <c r="F9" s="62" t="e">
        <f>G9-2*0.00699</f>
        <v>#REF!</v>
      </c>
      <c r="G9" s="61" t="e">
        <f>H9-1.5*0.007</f>
        <v>#REF!</v>
      </c>
      <c r="H9" s="62" t="e">
        <f>I9-0.00699*2</f>
        <v>#REF!</v>
      </c>
      <c r="I9" s="61" t="e">
        <f>J9-1.5*0.007</f>
        <v>#REF!</v>
      </c>
      <c r="J9" s="62" t="e">
        <f>K9-0.00699*3</f>
        <v>#REF!</v>
      </c>
      <c r="K9" s="63" t="e">
        <f>L9-1.5*0.007</f>
        <v>#REF!</v>
      </c>
      <c r="L9" s="64" t="e">
        <f>M9-2*0.0069</f>
        <v>#REF!</v>
      </c>
      <c r="M9" s="95" t="e">
        <f>N9-1.5*0.007</f>
        <v>#REF!</v>
      </c>
      <c r="N9" s="94" t="e">
        <f>O9-3*0.0069</f>
        <v>#REF!</v>
      </c>
      <c r="O9" s="93" t="e">
        <f>P9-1.5*0.007</f>
        <v>#REF!</v>
      </c>
      <c r="P9" s="94" t="e">
        <f>Q9-2*0.0069</f>
        <v>#REF!</v>
      </c>
      <c r="Q9" s="93" t="e">
        <f>R9-1.5*0.007</f>
        <v>#REF!</v>
      </c>
      <c r="R9" s="94" t="e">
        <f>#REF!-2*0.0069</f>
        <v>#REF!</v>
      </c>
      <c r="S9" s="89">
        <v>0.208333333333333</v>
      </c>
      <c r="T9" s="90" t="e">
        <f>#REF!+S9</f>
        <v>#REF!</v>
      </c>
    </row>
    <row r="10" spans="1:12" ht="18.75" customHeight="1">
      <c r="A10" s="66">
        <v>1</v>
      </c>
      <c r="B10" s="8">
        <f aca="true" t="shared" si="0" ref="B10:B20">C10-1</f>
        <v>43582</v>
      </c>
      <c r="C10" s="67">
        <v>43583</v>
      </c>
      <c r="D10" s="68" t="s">
        <v>55</v>
      </c>
      <c r="E10" s="144">
        <f>F10-2*0.0068</f>
        <v>0.7294555555555555</v>
      </c>
      <c r="F10" s="145">
        <v>0.7430555555555555</v>
      </c>
      <c r="G10" s="144">
        <f>H10-2*0.0069</f>
        <v>0.7639777777777778</v>
      </c>
      <c r="H10" s="145">
        <v>0.7777777777777778</v>
      </c>
      <c r="I10" s="144">
        <f>J10-2*0.0069</f>
        <v>0.7917555555555554</v>
      </c>
      <c r="J10" s="146">
        <v>0.8055555555555555</v>
      </c>
      <c r="K10" s="144">
        <f>L10-2*0.0068</f>
        <v>0.8197333333333334</v>
      </c>
      <c r="L10" s="145">
        <v>0.8333333333333334</v>
      </c>
    </row>
    <row r="11" spans="1:12" ht="20.25" customHeight="1">
      <c r="A11" s="66">
        <v>2</v>
      </c>
      <c r="B11" s="8">
        <f t="shared" si="0"/>
        <v>43589</v>
      </c>
      <c r="C11" s="67">
        <v>43590</v>
      </c>
      <c r="D11" s="68" t="s">
        <v>56</v>
      </c>
      <c r="E11" s="144">
        <f aca="true" t="shared" si="1" ref="E11:E19">F11-2*0.0068</f>
        <v>0.7294555555555555</v>
      </c>
      <c r="F11" s="145">
        <v>0.7430555555555555</v>
      </c>
      <c r="G11" s="144">
        <f>H11-2*0.0069</f>
        <v>0.7639777777777778</v>
      </c>
      <c r="H11" s="145">
        <v>0.7777777777777778</v>
      </c>
      <c r="I11" s="144">
        <f aca="true" t="shared" si="2" ref="I11:I19">J11-2*0.0069</f>
        <v>0.7917555555555554</v>
      </c>
      <c r="J11" s="146">
        <v>0.8055555555555555</v>
      </c>
      <c r="K11" s="144">
        <f>L11-2*0.0068</f>
        <v>0.8197333333333334</v>
      </c>
      <c r="L11" s="145">
        <v>0.8333333333333334</v>
      </c>
    </row>
    <row r="12" spans="1:12" ht="19.5" customHeight="1">
      <c r="A12" s="66">
        <v>3</v>
      </c>
      <c r="B12" s="8">
        <f t="shared" si="0"/>
        <v>43596</v>
      </c>
      <c r="C12" s="67">
        <v>43597</v>
      </c>
      <c r="D12" s="68" t="s">
        <v>57</v>
      </c>
      <c r="E12" s="144">
        <f t="shared" si="1"/>
        <v>0.6461222222222223</v>
      </c>
      <c r="F12" s="145">
        <v>0.6597222222222222</v>
      </c>
      <c r="G12" s="144">
        <f>H12-2*0.0069</f>
        <v>0.6806444444444445</v>
      </c>
      <c r="H12" s="145">
        <v>0.6944444444444445</v>
      </c>
      <c r="I12" s="144">
        <f t="shared" si="2"/>
        <v>0.7084222222222222</v>
      </c>
      <c r="J12" s="146">
        <v>0.7222222222222222</v>
      </c>
      <c r="K12" s="144">
        <f>L12-2*0.0068</f>
        <v>0.7364</v>
      </c>
      <c r="L12" s="145">
        <v>0.75</v>
      </c>
    </row>
    <row r="13" spans="1:12" ht="18.75" customHeight="1">
      <c r="A13" s="66">
        <v>4</v>
      </c>
      <c r="B13" s="8">
        <f t="shared" si="0"/>
        <v>43603</v>
      </c>
      <c r="C13" s="67">
        <v>43604</v>
      </c>
      <c r="D13" s="68" t="s">
        <v>58</v>
      </c>
      <c r="E13" s="144">
        <f t="shared" si="1"/>
        <v>0.6461222222222223</v>
      </c>
      <c r="F13" s="145">
        <v>0.6597222222222222</v>
      </c>
      <c r="G13" s="144">
        <f>H13-2*0.0069</f>
        <v>0.6806444444444445</v>
      </c>
      <c r="H13" s="145">
        <v>0.6944444444444445</v>
      </c>
      <c r="I13" s="144">
        <f t="shared" si="2"/>
        <v>0.7084222222222222</v>
      </c>
      <c r="J13" s="146">
        <v>0.7222222222222222</v>
      </c>
      <c r="K13" s="144">
        <f>L13-2*0.0068</f>
        <v>0.7364</v>
      </c>
      <c r="L13" s="145">
        <v>0.75</v>
      </c>
    </row>
    <row r="14" spans="1:12" ht="18.75" customHeight="1">
      <c r="A14" s="66">
        <v>5</v>
      </c>
      <c r="B14" s="8">
        <f t="shared" si="0"/>
        <v>43610</v>
      </c>
      <c r="C14" s="67">
        <v>43611</v>
      </c>
      <c r="D14" s="68" t="s">
        <v>66</v>
      </c>
      <c r="E14" s="144">
        <f t="shared" si="1"/>
        <v>0.4377888888888889</v>
      </c>
      <c r="F14" s="145">
        <v>0.4513888888888889</v>
      </c>
      <c r="G14" s="144">
        <f>H14-2*0.0069</f>
        <v>0.4723111111111111</v>
      </c>
      <c r="H14" s="145">
        <v>0.4861111111111111</v>
      </c>
      <c r="I14" s="144">
        <f t="shared" si="2"/>
        <v>0.5000888888888889</v>
      </c>
      <c r="J14" s="146">
        <v>0.513888888888889</v>
      </c>
      <c r="K14" s="144">
        <f>L14-2*0.0068</f>
        <v>0.5280666666666667</v>
      </c>
      <c r="L14" s="145">
        <v>0.5416666666666666</v>
      </c>
    </row>
    <row r="15" spans="1:12" ht="18.75" customHeight="1">
      <c r="A15" s="66">
        <v>6</v>
      </c>
      <c r="B15" s="8">
        <f t="shared" si="0"/>
        <v>43617</v>
      </c>
      <c r="C15" s="67">
        <v>43618</v>
      </c>
      <c r="D15" s="68" t="s">
        <v>59</v>
      </c>
      <c r="E15" s="144">
        <v>0.6461222222222223</v>
      </c>
      <c r="F15" s="145">
        <v>0.6597222222222222</v>
      </c>
      <c r="G15" s="144">
        <v>0.6806444444444445</v>
      </c>
      <c r="H15" s="145">
        <v>0.6944444444444445</v>
      </c>
      <c r="I15" s="144">
        <v>0.7084222222222222</v>
      </c>
      <c r="J15" s="146">
        <v>0.7222222222222222</v>
      </c>
      <c r="K15" s="144">
        <v>0.7364</v>
      </c>
      <c r="L15" s="145">
        <v>0.75</v>
      </c>
    </row>
    <row r="16" spans="1:12" ht="20.25" customHeight="1">
      <c r="A16" s="66">
        <v>7</v>
      </c>
      <c r="B16" s="8">
        <f t="shared" si="0"/>
        <v>43624</v>
      </c>
      <c r="C16" s="67">
        <v>43625</v>
      </c>
      <c r="D16" s="68" t="s">
        <v>67</v>
      </c>
      <c r="E16" s="144">
        <f t="shared" si="1"/>
        <v>0.4377888888888889</v>
      </c>
      <c r="F16" s="145">
        <v>0.4513888888888889</v>
      </c>
      <c r="G16" s="144">
        <f>H16-2*0.0069</f>
        <v>0.4723111111111111</v>
      </c>
      <c r="H16" s="145">
        <v>0.4861111111111111</v>
      </c>
      <c r="I16" s="144">
        <f t="shared" si="2"/>
        <v>0.5000888888888889</v>
      </c>
      <c r="J16" s="146">
        <v>0.513888888888889</v>
      </c>
      <c r="K16" s="144">
        <f>L16-2*0.0068</f>
        <v>0.5280666666666667</v>
      </c>
      <c r="L16" s="145">
        <v>0.5416666666666666</v>
      </c>
    </row>
    <row r="17" spans="1:12" ht="18.75" customHeight="1">
      <c r="A17" s="66">
        <v>8</v>
      </c>
      <c r="B17" s="8">
        <f t="shared" si="0"/>
        <v>43631</v>
      </c>
      <c r="C17" s="67">
        <v>43632</v>
      </c>
      <c r="D17" s="68" t="s">
        <v>68</v>
      </c>
      <c r="E17" s="144">
        <f t="shared" si="1"/>
        <v>0.4377888888888889</v>
      </c>
      <c r="F17" s="145">
        <v>0.4513888888888889</v>
      </c>
      <c r="G17" s="144">
        <f>H17-2*0.0069</f>
        <v>0.4723111111111111</v>
      </c>
      <c r="H17" s="145">
        <v>0.4861111111111111</v>
      </c>
      <c r="I17" s="144">
        <f t="shared" si="2"/>
        <v>0.5000888888888889</v>
      </c>
      <c r="J17" s="146">
        <v>0.513888888888889</v>
      </c>
      <c r="K17" s="144">
        <f>L17-2*0.0068</f>
        <v>0.5280666666666667</v>
      </c>
      <c r="L17" s="145">
        <v>0.5416666666666666</v>
      </c>
    </row>
    <row r="18" spans="1:12" ht="18.75" customHeight="1">
      <c r="A18" s="66">
        <v>9</v>
      </c>
      <c r="B18" s="8">
        <f t="shared" si="0"/>
        <v>43638</v>
      </c>
      <c r="C18" s="67">
        <v>43639</v>
      </c>
      <c r="D18" s="68" t="s">
        <v>60</v>
      </c>
      <c r="E18" s="144">
        <f t="shared" si="1"/>
        <v>0.6461222222222223</v>
      </c>
      <c r="F18" s="145">
        <v>0.6597222222222222</v>
      </c>
      <c r="G18" s="144">
        <f>H18-2*0.0069</f>
        <v>0.6806444444444445</v>
      </c>
      <c r="H18" s="145">
        <v>0.6944444444444445</v>
      </c>
      <c r="I18" s="144">
        <f t="shared" si="2"/>
        <v>0.7084222222222222</v>
      </c>
      <c r="J18" s="146">
        <v>0.7222222222222222</v>
      </c>
      <c r="K18" s="144">
        <f>L18-2*0.0068</f>
        <v>0.7364</v>
      </c>
      <c r="L18" s="145">
        <v>0.75</v>
      </c>
    </row>
    <row r="19" spans="1:21" ht="18" customHeight="1">
      <c r="A19" s="66">
        <v>10</v>
      </c>
      <c r="B19" s="8">
        <f t="shared" si="0"/>
        <v>43652</v>
      </c>
      <c r="C19" s="67">
        <v>43653</v>
      </c>
      <c r="D19" s="68" t="s">
        <v>61</v>
      </c>
      <c r="E19" s="144">
        <f t="shared" si="1"/>
        <v>0.6461222222222223</v>
      </c>
      <c r="F19" s="145">
        <v>0.6597222222222222</v>
      </c>
      <c r="G19" s="144">
        <f>H19-2*0.0069</f>
        <v>0.6806444444444445</v>
      </c>
      <c r="H19" s="145">
        <v>0.6944444444444445</v>
      </c>
      <c r="I19" s="144">
        <f t="shared" si="2"/>
        <v>0.7084222222222222</v>
      </c>
      <c r="J19" s="146">
        <v>0.7222222222222222</v>
      </c>
      <c r="K19" s="144">
        <f>L19-2*0.0068</f>
        <v>0.7364</v>
      </c>
      <c r="L19" s="145">
        <v>0.75</v>
      </c>
      <c r="M19" s="69"/>
      <c r="N19" s="69"/>
      <c r="O19" s="69"/>
      <c r="P19" s="69"/>
      <c r="Q19" s="69"/>
      <c r="R19" s="69"/>
      <c r="S19" s="70"/>
      <c r="T19" s="70"/>
      <c r="U19" s="71"/>
    </row>
    <row r="20" spans="1:20" ht="17.25" customHeight="1" thickBot="1">
      <c r="A20" s="72">
        <v>11</v>
      </c>
      <c r="B20" s="74">
        <f t="shared" si="0"/>
        <v>43666</v>
      </c>
      <c r="C20" s="73">
        <v>43667</v>
      </c>
      <c r="D20" s="68" t="s">
        <v>69</v>
      </c>
      <c r="E20" s="144">
        <v>0.4377888888888889</v>
      </c>
      <c r="F20" s="145">
        <v>0.4513888888888889</v>
      </c>
      <c r="G20" s="144">
        <v>0.4723111111111111</v>
      </c>
      <c r="H20" s="145">
        <v>0.4861111111111111</v>
      </c>
      <c r="I20" s="144">
        <v>0.5000888888888889</v>
      </c>
      <c r="J20" s="146">
        <v>0.513888888888889</v>
      </c>
      <c r="K20" s="144">
        <v>0.5280666666666667</v>
      </c>
      <c r="L20" s="145">
        <v>0.5416666666666666</v>
      </c>
      <c r="M20" s="257"/>
      <c r="N20" s="257"/>
      <c r="O20" s="257"/>
      <c r="P20" s="257"/>
      <c r="Q20" s="257"/>
      <c r="R20" s="257"/>
      <c r="S20" s="76"/>
      <c r="T20" s="77"/>
    </row>
    <row r="21" spans="1:12" ht="16.5" customHeight="1">
      <c r="A21" s="49"/>
      <c r="B21" s="96"/>
      <c r="C21" s="48"/>
      <c r="D21" s="50"/>
      <c r="E21" s="97"/>
      <c r="F21" s="97"/>
      <c r="G21" s="97"/>
      <c r="H21" s="97"/>
      <c r="I21" s="97"/>
      <c r="J21" s="97"/>
      <c r="K21" s="97"/>
      <c r="L21" s="97"/>
    </row>
    <row r="22" spans="1:18" ht="18">
      <c r="A22" s="256" t="s">
        <v>70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</row>
  </sheetData>
  <sheetProtection/>
  <mergeCells count="12">
    <mergeCell ref="K1:M1"/>
    <mergeCell ref="M4:N4"/>
    <mergeCell ref="A22:R22"/>
    <mergeCell ref="Q4:R4"/>
    <mergeCell ref="E4:F4"/>
    <mergeCell ref="G4:H4"/>
    <mergeCell ref="I4:J4"/>
    <mergeCell ref="K4:L4"/>
    <mergeCell ref="M20:N20"/>
    <mergeCell ref="O20:P20"/>
    <mergeCell ref="Q20:R20"/>
    <mergeCell ref="O4:P4"/>
  </mergeCells>
  <printOptions/>
  <pageMargins left="0.4724409448818898" right="0.2362204724409449" top="0.16" bottom="0.2362204724409449" header="0.11811023622047245" footer="0.2362204724409449"/>
  <pageSetup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3.875" style="0" customWidth="1"/>
    <col min="2" max="2" width="12.25390625" style="0" customWidth="1"/>
    <col min="3" max="3" width="11.75390625" style="0" customWidth="1"/>
    <col min="4" max="4" width="21.125" style="0" customWidth="1"/>
    <col min="5" max="15" width="5.375" style="0" customWidth="1"/>
    <col min="16" max="17" width="6.00390625" style="0" customWidth="1"/>
    <col min="18" max="18" width="7.75390625" style="0" customWidth="1"/>
    <col min="19" max="19" width="5.375" style="0" customWidth="1"/>
    <col min="20" max="20" width="7.25390625" style="0" customWidth="1"/>
    <col min="21" max="21" width="5.375" style="0" hidden="1" customWidth="1"/>
    <col min="22" max="22" width="0.2421875" style="0" hidden="1" customWidth="1"/>
  </cols>
  <sheetData>
    <row r="1" spans="1:20" ht="30" customHeight="1">
      <c r="A1" s="17" t="s">
        <v>19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  <c r="Q1" s="123"/>
      <c r="R1" s="262" t="s">
        <v>41</v>
      </c>
      <c r="S1" s="262"/>
      <c r="T1" s="262"/>
    </row>
    <row r="2" spans="2:20" ht="48.75" customHeight="1">
      <c r="B2" s="122"/>
      <c r="C2" s="124" t="s">
        <v>62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2"/>
      <c r="R2" s="122"/>
      <c r="S2" s="122"/>
      <c r="T2" s="122"/>
    </row>
    <row r="3" spans="2:20" ht="12.75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2:20" ht="13.5" thickBot="1"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</row>
    <row r="5" spans="1:22" s="13" customFormat="1" ht="22.5" customHeight="1">
      <c r="A5" s="12"/>
      <c r="B5" s="125" t="s">
        <v>31</v>
      </c>
      <c r="C5" s="126" t="s">
        <v>31</v>
      </c>
      <c r="D5" s="127" t="s">
        <v>20</v>
      </c>
      <c r="E5" s="263" t="s">
        <v>40</v>
      </c>
      <c r="F5" s="264"/>
      <c r="G5" s="263" t="s">
        <v>25</v>
      </c>
      <c r="H5" s="264"/>
      <c r="I5" s="263" t="s">
        <v>4</v>
      </c>
      <c r="J5" s="264"/>
      <c r="K5" s="263" t="s">
        <v>1</v>
      </c>
      <c r="L5" s="264"/>
      <c r="M5" s="129" t="s">
        <v>2</v>
      </c>
      <c r="N5" s="128"/>
      <c r="O5" s="263" t="s">
        <v>3</v>
      </c>
      <c r="P5" s="264"/>
      <c r="Q5" s="263" t="s">
        <v>5</v>
      </c>
      <c r="R5" s="265"/>
      <c r="S5" s="263" t="s">
        <v>6</v>
      </c>
      <c r="T5" s="264"/>
      <c r="U5" s="13" t="s">
        <v>27</v>
      </c>
      <c r="V5" s="13" t="s">
        <v>28</v>
      </c>
    </row>
    <row r="6" spans="1:20" s="13" customFormat="1" ht="13.5" customHeight="1" thickBot="1">
      <c r="A6" s="14"/>
      <c r="B6" s="130" t="s">
        <v>32</v>
      </c>
      <c r="C6" s="131" t="s">
        <v>33</v>
      </c>
      <c r="D6" s="132" t="s">
        <v>0</v>
      </c>
      <c r="E6" s="133" t="s">
        <v>7</v>
      </c>
      <c r="F6" s="134" t="s">
        <v>8</v>
      </c>
      <c r="G6" s="133" t="s">
        <v>7</v>
      </c>
      <c r="H6" s="134" t="s">
        <v>8</v>
      </c>
      <c r="I6" s="133" t="s">
        <v>7</v>
      </c>
      <c r="J6" s="134" t="s">
        <v>8</v>
      </c>
      <c r="K6" s="133" t="s">
        <v>7</v>
      </c>
      <c r="L6" s="134" t="s">
        <v>8</v>
      </c>
      <c r="M6" s="133" t="s">
        <v>7</v>
      </c>
      <c r="N6" s="134" t="s">
        <v>8</v>
      </c>
      <c r="O6" s="133" t="s">
        <v>7</v>
      </c>
      <c r="P6" s="134" t="s">
        <v>8</v>
      </c>
      <c r="Q6" s="133" t="s">
        <v>7</v>
      </c>
      <c r="R6" s="135" t="s">
        <v>8</v>
      </c>
      <c r="S6" s="133" t="s">
        <v>7</v>
      </c>
      <c r="T6" s="134" t="s">
        <v>8</v>
      </c>
    </row>
    <row r="7" spans="1:22" s="65" customFormat="1" ht="23.25" customHeight="1">
      <c r="A7" s="100">
        <v>12</v>
      </c>
      <c r="B7" s="136">
        <f>C7-2</f>
        <v>42551</v>
      </c>
      <c r="C7" s="137">
        <v>42553</v>
      </c>
      <c r="D7" s="138" t="s">
        <v>49</v>
      </c>
      <c r="E7" s="120">
        <f>F7-2*0.00699</f>
        <v>0.64623</v>
      </c>
      <c r="F7" s="121">
        <f>G7-0.0069*2</f>
        <v>0.66021</v>
      </c>
      <c r="G7" s="120">
        <f>H7-2*0.00699</f>
        <v>0.67401</v>
      </c>
      <c r="H7" s="121">
        <f>I7-0.0069*3</f>
        <v>0.68799</v>
      </c>
      <c r="I7" s="120">
        <f>J7-2*0.00699</f>
        <v>0.70869</v>
      </c>
      <c r="J7" s="121">
        <f>K7-0.00699*2</f>
        <v>0.72267</v>
      </c>
      <c r="K7" s="120">
        <f>L7-2*0.0069</f>
        <v>0.73665</v>
      </c>
      <c r="L7" s="121">
        <f>M7-0.00699*2</f>
        <v>0.7504500000000001</v>
      </c>
      <c r="M7" s="120">
        <f>N7-2*0.0068</f>
        <v>0.76443</v>
      </c>
      <c r="N7" s="121">
        <f>O7-0.00699*3</f>
        <v>0.77803</v>
      </c>
      <c r="O7" s="120">
        <f>P7-2*0.007</f>
        <v>0.799</v>
      </c>
      <c r="P7" s="121">
        <f>Q7-0.007*3</f>
        <v>0.8130000000000001</v>
      </c>
      <c r="Q7" s="120">
        <f>R7-2*0.0068</f>
        <v>0.8340000000000001</v>
      </c>
      <c r="R7" s="121">
        <f>S7-0.0069*2</f>
        <v>0.8476</v>
      </c>
      <c r="S7" s="120">
        <f>T7-2*0.0068</f>
        <v>0.8614</v>
      </c>
      <c r="T7" s="121">
        <v>0.875</v>
      </c>
      <c r="U7" s="98">
        <v>0.5</v>
      </c>
      <c r="V7" s="99">
        <f>T7+U7</f>
        <v>1.375</v>
      </c>
    </row>
    <row r="8" spans="1:22" s="65" customFormat="1" ht="23.25" customHeight="1">
      <c r="A8" s="100">
        <v>13</v>
      </c>
      <c r="B8" s="136">
        <f>C8-2</f>
        <v>42565</v>
      </c>
      <c r="C8" s="137">
        <v>42567</v>
      </c>
      <c r="D8" s="138" t="s">
        <v>50</v>
      </c>
      <c r="E8" s="120">
        <f>F8-2*0.00699</f>
        <v>0.64625</v>
      </c>
      <c r="F8" s="121">
        <f>G8-0.0069*2</f>
        <v>0.66023</v>
      </c>
      <c r="G8" s="120">
        <f>H8-2*0.00699</f>
        <v>0.67403</v>
      </c>
      <c r="H8" s="121">
        <f>I8-0.0069*3</f>
        <v>0.68801</v>
      </c>
      <c r="I8" s="120">
        <f>J8-2*0.00699</f>
        <v>0.7087100000000001</v>
      </c>
      <c r="J8" s="121">
        <f>K8-0.00699*2</f>
        <v>0.72269</v>
      </c>
      <c r="K8" s="120">
        <f>L8-2*0.0069</f>
        <v>0.73667</v>
      </c>
      <c r="L8" s="121">
        <f>M8-0.00699*2</f>
        <v>0.7504700000000001</v>
      </c>
      <c r="M8" s="120">
        <f>N8-2*0.0068</f>
        <v>0.7644500000000001</v>
      </c>
      <c r="N8" s="121">
        <f>O8-0.00699*3</f>
        <v>0.77805</v>
      </c>
      <c r="O8" s="120">
        <f>P8-2*0.00699</f>
        <v>0.7990200000000001</v>
      </c>
      <c r="P8" s="121">
        <f>Q8-0.007*3</f>
        <v>0.8130000000000001</v>
      </c>
      <c r="Q8" s="120">
        <f>R8-2*0.0068</f>
        <v>0.8340000000000001</v>
      </c>
      <c r="R8" s="121">
        <f>S8-0.0069*2</f>
        <v>0.8476</v>
      </c>
      <c r="S8" s="120">
        <f>T8-2*0.0068</f>
        <v>0.8614</v>
      </c>
      <c r="T8" s="121">
        <v>0.875</v>
      </c>
      <c r="U8" s="98">
        <v>0.3333333333333333</v>
      </c>
      <c r="V8" s="99">
        <f>T8+U8</f>
        <v>1.2083333333333333</v>
      </c>
    </row>
    <row r="9" spans="1:22" s="65" customFormat="1" ht="23.25" customHeight="1" thickBot="1">
      <c r="A9" s="100">
        <v>14</v>
      </c>
      <c r="B9" s="136">
        <f>C9-2</f>
        <v>42579</v>
      </c>
      <c r="C9" s="137">
        <v>42581</v>
      </c>
      <c r="D9" s="138" t="s">
        <v>51</v>
      </c>
      <c r="E9" s="120">
        <f>F9-2*0.00699</f>
        <v>0.64625</v>
      </c>
      <c r="F9" s="121">
        <f>G9-0.0069*2</f>
        <v>0.66023</v>
      </c>
      <c r="G9" s="120">
        <f>H9-2*0.00699</f>
        <v>0.67403</v>
      </c>
      <c r="H9" s="121">
        <f>I9-0.0069*3</f>
        <v>0.68801</v>
      </c>
      <c r="I9" s="120">
        <f>J9-2*0.00699</f>
        <v>0.7087100000000001</v>
      </c>
      <c r="J9" s="121">
        <f>K9-0.00699*2</f>
        <v>0.72269</v>
      </c>
      <c r="K9" s="120">
        <f>L9-2*0.0069</f>
        <v>0.73667</v>
      </c>
      <c r="L9" s="121">
        <f>M9-0.00699*2</f>
        <v>0.7504700000000001</v>
      </c>
      <c r="M9" s="120">
        <f>N9-2*0.0068</f>
        <v>0.7644500000000001</v>
      </c>
      <c r="N9" s="121">
        <f>O9-0.00699*3</f>
        <v>0.77805</v>
      </c>
      <c r="O9" s="120">
        <f>P9-2*0.00699</f>
        <v>0.7990200000000001</v>
      </c>
      <c r="P9" s="121">
        <f>Q9-0.007*3</f>
        <v>0.8130000000000001</v>
      </c>
      <c r="Q9" s="120">
        <f>R9-2*0.0068</f>
        <v>0.8340000000000001</v>
      </c>
      <c r="R9" s="121">
        <f>S9-0.0069*2</f>
        <v>0.8476</v>
      </c>
      <c r="S9" s="120">
        <f>T9-2*0.0068</f>
        <v>0.8614</v>
      </c>
      <c r="T9" s="121">
        <v>0.875</v>
      </c>
      <c r="U9" s="101">
        <v>0.5</v>
      </c>
      <c r="V9" s="102">
        <f>T9+U9</f>
        <v>1.375</v>
      </c>
    </row>
    <row r="10" spans="2:20" ht="12.75"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</row>
    <row r="11" spans="2:20" ht="12.75"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</row>
    <row r="12" spans="2:20" ht="15">
      <c r="B12" s="139"/>
      <c r="C12" s="140" t="s">
        <v>30</v>
      </c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22"/>
      <c r="O12" s="122"/>
      <c r="P12" s="122"/>
      <c r="Q12" s="122"/>
      <c r="R12" s="122"/>
      <c r="S12" s="122"/>
      <c r="T12" s="122"/>
    </row>
    <row r="13" spans="2:20" ht="12.75"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</row>
    <row r="14" spans="2:20" ht="12.75"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</row>
    <row r="15" spans="2:20" ht="12.75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</row>
    <row r="16" spans="2:20" ht="12.75"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</row>
    <row r="17" spans="2:20" ht="12.75"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</row>
    <row r="18" spans="2:20" ht="12.75"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</row>
    <row r="19" spans="2:20" ht="12.75"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</row>
    <row r="20" spans="2:20" ht="12.75"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</row>
    <row r="21" spans="2:20" ht="12.75"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</row>
    <row r="22" spans="2:20" ht="12.75"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</row>
    <row r="23" spans="2:20" ht="12.75"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</row>
    <row r="24" spans="2:20" ht="12.75"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</row>
    <row r="25" spans="2:20" ht="12.75"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</row>
    <row r="26" spans="2:20" ht="12.75"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</row>
  </sheetData>
  <sheetProtection/>
  <mergeCells count="8">
    <mergeCell ref="R1:T1"/>
    <mergeCell ref="O5:P5"/>
    <mergeCell ref="Q5:R5"/>
    <mergeCell ref="S5:T5"/>
    <mergeCell ref="E5:F5"/>
    <mergeCell ref="G5:H5"/>
    <mergeCell ref="I5:J5"/>
    <mergeCell ref="K5:L5"/>
  </mergeCells>
  <printOptions/>
  <pageMargins left="0.15" right="0.55" top="0.69" bottom="1" header="0.36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Admin</cp:lastModifiedBy>
  <cp:lastPrinted>2019-06-22T13:02:13Z</cp:lastPrinted>
  <dcterms:created xsi:type="dcterms:W3CDTF">2005-02-03T20:32:50Z</dcterms:created>
  <dcterms:modified xsi:type="dcterms:W3CDTF">2019-08-09T07:40:05Z</dcterms:modified>
  <cp:category/>
  <cp:version/>
  <cp:contentType/>
  <cp:contentStatus/>
</cp:coreProperties>
</file>