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9120" tabRatio="705" activeTab="0"/>
  </bookViews>
  <sheets>
    <sheet name="Info" sheetId="1" r:id="rId1"/>
    <sheet name="Ex" sheetId="2" r:id="rId2"/>
    <sheet name="STO-1-1" sheetId="3" r:id="rId3"/>
    <sheet name="STO-1-2" sheetId="4" r:id="rId4"/>
    <sheet name="STO-1-3" sheetId="5" r:id="rId5"/>
    <sheet name="STO-0-1" sheetId="6" r:id="rId6"/>
    <sheet name="STO-0-2" sheetId="7" r:id="rId7"/>
    <sheet name="STO-0-3" sheetId="8" r:id="rId8"/>
    <sheet name="WETO-1-1" sheetId="9" r:id="rId9"/>
    <sheet name="WETO-1-2" sheetId="10" r:id="rId10"/>
    <sheet name="WETO-1-3" sheetId="11" r:id="rId11"/>
    <sheet name="WETO-0-1" sheetId="12" r:id="rId12"/>
    <sheet name="WETO-0-2" sheetId="13" r:id="rId13"/>
    <sheet name="WETO-0-3" sheetId="14" r:id="rId14"/>
    <sheet name="STMO-1-1" sheetId="15" r:id="rId15"/>
    <sheet name="STMO-1-2" sheetId="16" r:id="rId16"/>
    <sheet name="STMO-1-3" sheetId="17" r:id="rId17"/>
    <sheet name="STMO-0-1" sheetId="18" r:id="rId18"/>
    <sheet name="STMO-0-2" sheetId="19" r:id="rId19"/>
    <sheet name="STMO-0-3" sheetId="20" r:id="rId20"/>
    <sheet name="POGO-1-1" sheetId="21" r:id="rId21"/>
    <sheet name="POGO-1-2" sheetId="22" r:id="rId22"/>
    <sheet name="POGO-1-3" sheetId="23" r:id="rId23"/>
    <sheet name="POGO-0-1" sheetId="24" r:id="rId24"/>
    <sheet name="POGO-0-2" sheetId="25" r:id="rId25"/>
    <sheet name="POGO-0-3" sheetId="26" r:id="rId26"/>
    <sheet name="Rep" sheetId="27" r:id="rId27"/>
  </sheets>
  <definedNames>
    <definedName name="_xlfn.BAHTTEXT" hidden="1">#NAME?</definedName>
    <definedName name="_xlnm.Print_Area" localSheetId="1">'Ex'!$A$1:$H$27</definedName>
    <definedName name="_xlnm.Print_Area" localSheetId="0">'Info'!$A$1:$S$50</definedName>
    <definedName name="_xlnm.Print_Area" localSheetId="23">'POGO-0-1'!$A$1:$H$27</definedName>
    <definedName name="_xlnm.Print_Area" localSheetId="24">'POGO-0-2'!$A$1:$H$27</definedName>
    <definedName name="_xlnm.Print_Area" localSheetId="25">'POGO-0-3'!$A$1:$H$27</definedName>
    <definedName name="_xlnm.Print_Area" localSheetId="20">'POGO-1-1'!$A$1:$H$27</definedName>
    <definedName name="_xlnm.Print_Area" localSheetId="21">'POGO-1-2'!$A$1:$H$27</definedName>
    <definedName name="_xlnm.Print_Area" localSheetId="22">'POGO-1-3'!$A$1:$H$27</definedName>
    <definedName name="_xlnm.Print_Area" localSheetId="26">'Rep'!$A$1:$F$27</definedName>
    <definedName name="_xlnm.Print_Area" localSheetId="17">'STMO-0-1'!$A$1:$H$27</definedName>
    <definedName name="_xlnm.Print_Area" localSheetId="18">'STMO-0-2'!$A$1:$H$27</definedName>
    <definedName name="_xlnm.Print_Area" localSheetId="19">'STMO-0-3'!$A$1:$H$27</definedName>
    <definedName name="_xlnm.Print_Area" localSheetId="14">'STMO-1-1'!$A$1:$H$27</definedName>
    <definedName name="_xlnm.Print_Area" localSheetId="15">'STMO-1-2'!$A$1:$H$27</definedName>
    <definedName name="_xlnm.Print_Area" localSheetId="16">'STMO-1-3'!$A$1:$H$27</definedName>
    <definedName name="_xlnm.Print_Area" localSheetId="5">'STO-0-1'!$A$1:$H$27</definedName>
    <definedName name="_xlnm.Print_Area" localSheetId="6">'STO-0-2'!$A$1:$H$27</definedName>
    <definedName name="_xlnm.Print_Area" localSheetId="7">'STO-0-3'!$A$1:$H$27</definedName>
    <definedName name="_xlnm.Print_Area" localSheetId="2">'STO-1-1'!$A$1:$H$27</definedName>
    <definedName name="_xlnm.Print_Area" localSheetId="3">'STO-1-2'!$A$1:$H$27</definedName>
    <definedName name="_xlnm.Print_Area" localSheetId="4">'STO-1-3'!$A$1:$H$27</definedName>
    <definedName name="_xlnm.Print_Area" localSheetId="11">'WETO-0-1'!$A$1:$H$57</definedName>
    <definedName name="_xlnm.Print_Area" localSheetId="12">'WETO-0-2'!$A$1:$H$57</definedName>
    <definedName name="_xlnm.Print_Area" localSheetId="13">'WETO-0-3'!$A$1:$H$57</definedName>
    <definedName name="_xlnm.Print_Area" localSheetId="8">'WETO-1-1'!$A$1:$H$57</definedName>
    <definedName name="_xlnm.Print_Area" localSheetId="9">'WETO-1-2'!$A$1:$H$57</definedName>
    <definedName name="_xlnm.Print_Area" localSheetId="10">'WETO-1-3'!$A$1:$H$57</definedName>
  </definedNames>
  <calcPr fullCalcOnLoad="1"/>
</workbook>
</file>

<file path=xl/sharedStrings.xml><?xml version="1.0" encoding="utf-8"?>
<sst xmlns="http://schemas.openxmlformats.org/spreadsheetml/2006/main" count="1648" uniqueCount="255">
  <si>
    <t>km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</si>
  <si>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</si>
  <si>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</si>
  <si>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</si>
  <si>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</si>
  <si>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</si>
  <si>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</si>
  <si>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</si>
  <si>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</si>
  <si>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</si>
  <si>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</si>
  <si>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min. 20</t>
  </si>
  <si>
    <t>max. Kol. F/5</t>
  </si>
  <si>
    <t>wpisz : r-m-d</t>
  </si>
  <si>
    <t>XX</t>
  </si>
  <si>
    <t>max. 15 znaków</t>
  </si>
  <si>
    <t>min. 150</t>
  </si>
  <si>
    <t>11.</t>
  </si>
  <si>
    <t>kkm</t>
  </si>
  <si>
    <t>Arkusz przeznaczony jest dla :</t>
  </si>
  <si>
    <t>Państwo - Oddział - rocznik - nr kolejny, np. PL-0123-01-1234</t>
  </si>
  <si>
    <t>E1 : G1</t>
  </si>
  <si>
    <t>- Obrączkę Rodową gołębia należy wpisać w formacie :</t>
  </si>
  <si>
    <t>r</t>
  </si>
  <si>
    <t>m</t>
  </si>
  <si>
    <t>d</t>
  </si>
  <si>
    <t xml:space="preserve">- miesiąc : jedna lub 2 cyfry (od 1 do 12), np. 5 oznacza maj, następnie kreska </t>
  </si>
  <si>
    <t>- dzień : jedna lub 2 cyfry (od 1 do 31), np. 25</t>
  </si>
  <si>
    <t xml:space="preserve">- Odległość z lotu "km" należy podać w postaci liczby całkowitej lub rzeczywistej </t>
  </si>
  <si>
    <t>zaokrąglonej do 2 miejsc po przecinku.</t>
  </si>
  <si>
    <t>Arkusz sprawdza czy wpisana odległość mieści się w przedziale danej klasy i po wpisaniu :</t>
  </si>
  <si>
    <t>zamienia kolor komórki na :</t>
  </si>
  <si>
    <t>PRAWIDŁOWY WPIS</t>
  </si>
  <si>
    <t>WPIS NIE MIEŚCI SIĘ W PRZEDZIALE</t>
  </si>
  <si>
    <t>- Ilość włożonych na lot gołębi - arkusz sprawdza prawidłowość wpisu i oznacza kolorem j.w.</t>
  </si>
  <si>
    <t>Wpis sprawdzany jest na minimum włożonych gołębi w danej klasie</t>
  </si>
  <si>
    <t>- Nr konkursu - arkusz sprawdza prawidłowość wpisu i oznacza kolorem j.w.</t>
  </si>
  <si>
    <t>Sprawdza się czy liczba zawarta jest pomiędzy 1, a ilością konkursów na bazie 20%</t>
  </si>
  <si>
    <t>- Ilość hodowców biorących udział w locie - arkusz sprawdza prawidłowość wpisu i oznacza kolorem j.w.</t>
  </si>
  <si>
    <t>Wpis sprawdzany jest na minimum hodowców biorących udział w locie w danej klasie</t>
  </si>
  <si>
    <t>WYNIK PRAWIDŁOWY</t>
  </si>
  <si>
    <t>WYNIK NIEKOMPLETNY LUB ZŁY</t>
  </si>
  <si>
    <t>W przypadku tandemów wpisać obydwa nazwiska dużymi literami przedzielone kreską.</t>
  </si>
  <si>
    <t>Najpierw należy wpisać Imię z dużej litery (pozostałe małe), a następnie nazwisko całe dużymi literami.</t>
  </si>
  <si>
    <t>Przypisy : "bracia", "syn", "synowie", "ojciec" itd. należy pisać na końcu małymi literami.</t>
  </si>
  <si>
    <t>komórki</t>
  </si>
  <si>
    <t>- wypełnienie :</t>
  </si>
  <si>
    <t>W trakcie wpisywania komórki mogą zmieniać kolor (opis w dalszej części)  - przykład wypełnienia w arkuszu "Ex"</t>
  </si>
  <si>
    <t>E2 : G2</t>
  </si>
  <si>
    <t>- Barwę - należy wybrać z tabeli wyboru.</t>
  </si>
  <si>
    <t>C6 : Cx</t>
  </si>
  <si>
    <t>D6 : Dx</t>
  </si>
  <si>
    <t>E6 : Ex</t>
  </si>
  <si>
    <t>F6 : Fx</t>
  </si>
  <si>
    <t>G6 : Gx</t>
  </si>
  <si>
    <t>H6 : Hx</t>
  </si>
  <si>
    <t>niebieska</t>
  </si>
  <si>
    <t>Klatka</t>
  </si>
  <si>
    <t>Imię i Nazwisko Hodowcy</t>
  </si>
  <si>
    <t>Obrączka Rodowa Gołębia</t>
  </si>
  <si>
    <t>Barwa Gołębia</t>
  </si>
  <si>
    <t>Pł.</t>
  </si>
  <si>
    <t xml:space="preserve">R A Z E M  : </t>
  </si>
  <si>
    <t xml:space="preserve">REPREZENTACJA </t>
  </si>
  <si>
    <t>ciemna</t>
  </si>
  <si>
    <t>czarna</t>
  </si>
  <si>
    <t>czerwona</t>
  </si>
  <si>
    <t>płowa</t>
  </si>
  <si>
    <t>biała</t>
  </si>
  <si>
    <t>szpak</t>
  </si>
  <si>
    <t>szpak-pstra</t>
  </si>
  <si>
    <t>Dobry Lot !</t>
  </si>
  <si>
    <t>Andrzej Wojtasiok</t>
  </si>
  <si>
    <t>Życzę bezproblemowej pracy</t>
  </si>
  <si>
    <t>Komórki w kolorze tła innym niż ten, są zabezpieczone i nie mogą być wypełniane żadną informacją.</t>
  </si>
  <si>
    <t>STANDARD - samczyki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</si>
  <si>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</si>
  <si>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</si>
  <si>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</si>
  <si>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</si>
  <si>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</si>
  <si>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</si>
  <si>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</si>
  <si>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</si>
  <si>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</si>
  <si>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pow. 100</t>
  </si>
  <si>
    <t>H1</t>
  </si>
  <si>
    <t>- Płeć - jest wpisana 1-samczy lub 0-samiczka w zależności dla jakiej płci jest przeznaczony arkusz (dlatego kolor niebieski)</t>
  </si>
  <si>
    <t>Komórki w kolorze tła jak ten, same obliczają wynik lub są zapisane gotową informacją.</t>
  </si>
  <si>
    <t>Na końcu znajduje się arkusz "Rep" - zbiorcze zestawienia Okręgu, który zostaje wypełniony automatycznie.</t>
  </si>
  <si>
    <t>Obrączka Rodowa</t>
  </si>
  <si>
    <t>Barwa</t>
  </si>
  <si>
    <t>Płeć</t>
  </si>
  <si>
    <t>Zestawienie lotów</t>
  </si>
  <si>
    <t>Lp.</t>
  </si>
  <si>
    <t>Data lotu</t>
  </si>
  <si>
    <t>Miejscowość wypuszczenia</t>
  </si>
  <si>
    <t>Włoż. Goł.
Na lot</t>
  </si>
  <si>
    <t>Nr 
konkursu</t>
  </si>
  <si>
    <t>Ilość Hodowców</t>
  </si>
  <si>
    <t>Kategoria wystawowa</t>
  </si>
  <si>
    <t>Razem kkm :</t>
  </si>
  <si>
    <t>data</t>
  </si>
  <si>
    <t>nr dnia</t>
  </si>
  <si>
    <t>do ubr</t>
  </si>
  <si>
    <t>od ubr</t>
  </si>
  <si>
    <t>od br</t>
  </si>
  <si>
    <t>do br</t>
  </si>
  <si>
    <t>legenda</t>
  </si>
  <si>
    <t>od ub. rok</t>
  </si>
  <si>
    <t>do ub. rok</t>
  </si>
  <si>
    <t>od b. rok</t>
  </si>
  <si>
    <t>do b. rok</t>
  </si>
  <si>
    <t xml:space="preserve">POZNAŃ              </t>
  </si>
  <si>
    <t xml:space="preserve">SŁUBICE 1           </t>
  </si>
  <si>
    <t xml:space="preserve">PERLEBERG           </t>
  </si>
  <si>
    <t xml:space="preserve">PERLEBERG 2         </t>
  </si>
  <si>
    <t xml:space="preserve">ŚRODA ŚL.           </t>
  </si>
  <si>
    <t xml:space="preserve">GORZÓW WLKP.        </t>
  </si>
  <si>
    <t xml:space="preserve">PYRZYCE             </t>
  </si>
  <si>
    <t xml:space="preserve">SKWIERZYNA         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</si>
  <si>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</si>
  <si>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</si>
  <si>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</si>
  <si>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</si>
  <si>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</si>
  <si>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</si>
  <si>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</si>
  <si>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</si>
  <si>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</si>
  <si>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</si>
  <si>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A17 : A18</t>
  </si>
  <si>
    <t>- rok : jedna lub 2 cyfry (od 0 do 10), np. 10 oznacza rok 2010, a 9 - 2009, następnie kreska</t>
  </si>
  <si>
    <t xml:space="preserve">- Datę lotu - wpisać należy w formacie rr-mm-dd : </t>
  </si>
  <si>
    <t>Arkusz sprawdza czy wpisana data mieści się w przedziale dopuszczalnych dat i jest prawidłowo (zgodnie z formatem) wpisana :</t>
  </si>
  <si>
    <t>WPIS NIE MIEŚCI SIĘ W PRZEDZIALE (lub zły format daty)</t>
  </si>
  <si>
    <t>W przypadku niepełnej reprezentacji Okręgu należy zacząć od wypełniania arkuszy z numerem 1, dalej 2 i na końcu 5 jeśli jest komplet w danej klasie.</t>
  </si>
  <si>
    <t xml:space="preserve">a w przypadku podsumowania Konk.-km zmieniają kolor tła na : </t>
  </si>
  <si>
    <r>
      <t>UWAGA !!!</t>
    </r>
    <r>
      <rPr>
        <i/>
        <sz val="16"/>
        <rFont val="Arial Narrow"/>
        <family val="2"/>
      </rPr>
      <t xml:space="preserve"> - w razie problemów ze skoroszytem lub wątpliwościami co do wypełnienia</t>
    </r>
  </si>
  <si>
    <t xml:space="preserve">bardzo proszę kontaktować się drogą mailową : katgol@pro.onet.pl, </t>
  </si>
  <si>
    <t>a nie telefonicznie !</t>
  </si>
  <si>
    <t>Andrzej WOJTASIOK</t>
  </si>
  <si>
    <t>PL-0123-01-12345</t>
  </si>
  <si>
    <t xml:space="preserve">OŁAWA       (s)        </t>
  </si>
  <si>
    <t>PAPENBURG 1 (o)</t>
  </si>
  <si>
    <t>PAPENBURG 2 (o)</t>
  </si>
  <si>
    <t>niebiesko-nakr.</t>
  </si>
  <si>
    <t>ciemno-nakrap.</t>
  </si>
  <si>
    <t>czerwono-nakr.</t>
  </si>
  <si>
    <t>szpakowata</t>
  </si>
  <si>
    <t>niebiesko-pstra</t>
  </si>
  <si>
    <t>nieb-nakr-pstra</t>
  </si>
  <si>
    <t>ciem-nakr-pstra</t>
  </si>
  <si>
    <t>ciemno-pstra</t>
  </si>
  <si>
    <t>czarno-pstra</t>
  </si>
  <si>
    <t>czer-nakr-pstra</t>
  </si>
  <si>
    <t>czerwono-pstra</t>
  </si>
  <si>
    <t>płowo-pstra</t>
  </si>
  <si>
    <t>czerwono-szpak</t>
  </si>
  <si>
    <t>czer-szp-pstra</t>
  </si>
  <si>
    <t>płowo-szpak</t>
  </si>
  <si>
    <t>pł-szpak-pstra</t>
  </si>
  <si>
    <t>niebies.</t>
  </si>
  <si>
    <t>n-nakrap</t>
  </si>
  <si>
    <t>c-nakrap</t>
  </si>
  <si>
    <t>czer-nak</t>
  </si>
  <si>
    <t>n-pstra</t>
  </si>
  <si>
    <t>n-n-pst.</t>
  </si>
  <si>
    <t>c-n-pst.</t>
  </si>
  <si>
    <t>c-pstra</t>
  </si>
  <si>
    <t>czar-pst</t>
  </si>
  <si>
    <t>czer-n-p</t>
  </si>
  <si>
    <t>czer-pst</t>
  </si>
  <si>
    <t>pł-pstra</t>
  </si>
  <si>
    <t>szp-pst.</t>
  </si>
  <si>
    <t>czer-szp</t>
  </si>
  <si>
    <t>czer-s-p</t>
  </si>
  <si>
    <t>pł-szp.</t>
  </si>
  <si>
    <t>pł-szp-p</t>
  </si>
  <si>
    <t>BARWY GOŁĘBI wg zalecenia ZG PZHGP :</t>
  </si>
  <si>
    <t>Barwa w arkuszu xls</t>
  </si>
  <si>
    <t>Barwa w DOS</t>
  </si>
  <si>
    <t xml:space="preserve">Nr Klatki </t>
  </si>
  <si>
    <t>Imię i NAZWISKO Hodowcy</t>
  </si>
  <si>
    <t>- Imię i Nazwisko Hodowcy wpisać w scalonych komórkach A17:A18</t>
  </si>
  <si>
    <t>- Poszczególne miejscowości wypuszczenia - wpisać dużymi literami, max. 15 znaków</t>
  </si>
  <si>
    <t>Numer Oddziału PZHGP</t>
  </si>
  <si>
    <t xml:space="preserve"> </t>
  </si>
  <si>
    <r>
      <t xml:space="preserve"> - Daty od/do kiedy mogą być wpisywane daty lotów (komórki nie są
    chronione - wystarczy poprawić "datę", a nr dnia zmieni się sam)
 - Pozostałe komórki są chronione. Hasło do zdjęcia ochrony : </t>
    </r>
    <r>
      <rPr>
        <b/>
        <sz val="14"/>
        <rFont val="Arial"/>
        <family val="2"/>
      </rPr>
      <t>rz123</t>
    </r>
  </si>
  <si>
    <t xml:space="preserve">Oddział PZHGP </t>
  </si>
  <si>
    <t xml:space="preserve"> Oddział PZHGP</t>
  </si>
  <si>
    <t>ŻORY</t>
  </si>
  <si>
    <t>WYSTAWA
GOŁĘBI POCZTOWYCH
OKRĘGU PZHGP
RZESZÓW</t>
  </si>
  <si>
    <r>
      <t>BARDZO WAŻNE !</t>
    </r>
    <r>
      <rPr>
        <sz val="14"/>
        <color indexed="12"/>
        <rFont val="Arial"/>
        <family val="2"/>
      </rPr>
      <t xml:space="preserve"> - Skoroszyt dostarczony w tej formie i nazwie powinien zostać po wypełnieniu oddany w tej samej formie i nazwie. 
W przypadku konieczności wypełnienia więcej skoroszytów (oddział deklaruje w danej klasie więcej gołębi niż jest w skoroszycie), NALEŻY zmienić nazwę skoroszytu na kolejną, czyli "Zapisz jako" i zmienić STO-1-Oddział na STO-2-Oddział (tak można postępować dalej ... 3, 4,...)</t>
    </r>
  </si>
  <si>
    <t>Ten skoroszyt służy wyłacznie do ręcznego wypełnienia arkuszy (brak jest odpowiednich plików tekstowych do automatycznego wczytania).</t>
  </si>
  <si>
    <t>Wypełnić należy WSZYSTKIE komórki w kolorze tła jak ten.</t>
  </si>
  <si>
    <r>
      <t>UWAGA !</t>
    </r>
    <r>
      <rPr>
        <sz val="12"/>
        <rFont val="Arial"/>
        <family val="0"/>
      </rPr>
      <t xml:space="preserve"> - Przed wypełnianiem dobrze byłoby sprawdzić czy wszystkie arkusze są puste (nie ma wpisów np. z ubiegłego roku).</t>
    </r>
  </si>
  <si>
    <t>Arkusze "Info" i "Ex" mają zabezpieczone wszystkie komórki z wyjątkiem :
"Info" - C53:C56 - celem uaktualnienia daty lotów,
"Ex" - A13:A14 - celem uaktualnienia miejsca i daty Wystawy,
"Ex" - B26:D27 - dla uaktualnienia sezonu lotowego.
Pozostałe arkusze mają odblokowane komórki wg opisu w pkt. 3.1 - 3.10.</t>
  </si>
  <si>
    <t>pow. 300</t>
  </si>
  <si>
    <t>OKR. STANDARD - (1/0)</t>
  </si>
  <si>
    <t>OKR. STANDARD - (0/1)</t>
  </si>
  <si>
    <t>OKR. ST. MŁODE - (1/0)</t>
  </si>
  <si>
    <t>OKR. ST. MŁODE - (0/1)</t>
  </si>
  <si>
    <t>min. 250</t>
  </si>
  <si>
    <t xml:space="preserve"> Numer Oddziału PZHGP</t>
  </si>
  <si>
    <t xml:space="preserve"> Rejon PZHGP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</si>
  <si>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</si>
  <si>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</si>
  <si>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</si>
  <si>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</si>
  <si>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</si>
  <si>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</si>
  <si>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</si>
  <si>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</si>
  <si>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</si>
  <si>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</si>
  <si>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</si>
  <si>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</si>
  <si>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</si>
  <si>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</si>
  <si>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</si>
  <si>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</si>
  <si>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OKR. WETERAN (1/0)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</si>
  <si>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</si>
  <si>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</si>
  <si>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</si>
  <si>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</si>
  <si>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</si>
  <si>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</si>
  <si>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</si>
  <si>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</si>
  <si>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</si>
  <si>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</si>
  <si>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</si>
  <si>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</si>
  <si>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</si>
  <si>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</si>
  <si>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 xml:space="preserve">
Zestawienie lotów c.d.
(w razie potrzeby wykorzystać
dodatkowe rubryki "Lp." 21 - 50)</t>
  </si>
  <si>
    <t>OKR. WETERAN (0/1)</t>
  </si>
  <si>
    <t>OKR. POGLĄDOWA - (1/0)</t>
  </si>
  <si>
    <t>OKR. POGLĄDOWA - (0/1)</t>
  </si>
  <si>
    <t>Skoroszyt składa się z: arkusza "Info", "Ex" (przykład) i po 3 arkusze z każdej Klasy Standard II, Weteran, Standard Młode i Poglądowa : 1-samczyki i 0-samiczki</t>
  </si>
  <si>
    <t>STANDARD II - SAMCZYKI (1/0)</t>
  </si>
  <si>
    <t>STANDARD II - SAMICZKI (0/1)</t>
  </si>
  <si>
    <t>WETERAN - SAMCZYKI (1/0)</t>
  </si>
  <si>
    <t>WETERAN - SAMICZKI (0/1)</t>
  </si>
  <si>
    <t>STANDARD MŁODE - SAMCZYKI (1/0)</t>
  </si>
  <si>
    <t>STANDARD MŁODE - SAMICZKI (0/1)</t>
  </si>
  <si>
    <t>POGLĄDOWA - SAMCZYKI (1/0)</t>
  </si>
  <si>
    <t>POGLĄDOWA - SAMICZKI (0/1)</t>
  </si>
  <si>
    <t>7-8 grudnia 2019</t>
  </si>
  <si>
    <t xml:space="preserve">Kkm za 2018 rok </t>
  </si>
  <si>
    <t xml:space="preserve">Kkm za 2019 rok </t>
  </si>
  <si>
    <t>NIENADÓWKA</t>
  </si>
  <si>
    <t>KROSNO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</si>
</sst>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[$-415]d\ mmmm\ yyyy"/>
    <numFmt numFmtId="174" formatCode="yy/mm/dd;@"/>
    <numFmt numFmtId="175" formatCode="dd/mm/yyyy;@"/>
    <numFmt numFmtId="176" formatCode="0."/>
    <numFmt numFmtId="177" formatCode="\'0.00"/>
    <numFmt numFmtId="178" formatCode="#"/>
    <numFmt numFmtId="179" formatCode="#,"/>
    <numFmt numFmtId="180" formatCode="0.0%"/>
    <numFmt numFmtId="181" formatCode="#,##0.00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d/mm/yyyy;@"/>
    <numFmt numFmtId="187" formatCode="#,##0.00000"/>
    <numFmt numFmtId="188" formatCode="0\."/>
    <numFmt numFmtId="189" formatCode="0.0"/>
  </numFmts>
  <fonts count="76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Arial"/>
      <family val="0"/>
    </font>
    <font>
      <sz val="8"/>
      <name val="Arial"/>
      <family val="0"/>
    </font>
    <font>
      <b/>
      <sz val="9"/>
      <name val="Arial CE"/>
      <family val="0"/>
    </font>
    <font>
      <b/>
      <sz val="9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sz val="10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6"/>
      <name val="Times New Roman CE"/>
      <family val="1"/>
    </font>
    <font>
      <sz val="9"/>
      <name val="Times New Roman CE"/>
      <family val="1"/>
    </font>
    <font>
      <b/>
      <sz val="10"/>
      <name val="Arial Narrow"/>
      <family val="2"/>
    </font>
    <font>
      <b/>
      <sz val="9"/>
      <name val="Times New Roman CE"/>
      <family val="1"/>
    </font>
    <font>
      <b/>
      <sz val="15"/>
      <name val="Arial Narrow"/>
      <family val="2"/>
    </font>
    <font>
      <b/>
      <sz val="15"/>
      <name val="Times New Roman CE"/>
      <family val="1"/>
    </font>
    <font>
      <i/>
      <sz val="12"/>
      <name val="Sylfaen"/>
      <family val="1"/>
    </font>
    <font>
      <sz val="13"/>
      <name val="Times New Roman CE"/>
      <family val="1"/>
    </font>
    <font>
      <sz val="15"/>
      <name val="Arial Narrow"/>
      <family val="2"/>
    </font>
    <font>
      <b/>
      <sz val="18"/>
      <name val="Times New Roman CE"/>
      <family val="1"/>
    </font>
    <font>
      <b/>
      <i/>
      <sz val="16"/>
      <color indexed="12"/>
      <name val="Garamond"/>
      <family val="1"/>
    </font>
    <font>
      <b/>
      <sz val="14"/>
      <name val="Arial CE"/>
      <family val="0"/>
    </font>
    <font>
      <b/>
      <sz val="16"/>
      <name val="Arial CE"/>
      <family val="2"/>
    </font>
    <font>
      <sz val="14"/>
      <name val="Arial"/>
      <family val="0"/>
    </font>
    <font>
      <sz val="11"/>
      <name val="Arial"/>
      <family val="0"/>
    </font>
    <font>
      <sz val="12"/>
      <name val="Courier New"/>
      <family val="3"/>
    </font>
    <font>
      <b/>
      <sz val="14"/>
      <color indexed="10"/>
      <name val="Arial"/>
      <family val="2"/>
    </font>
    <font>
      <b/>
      <i/>
      <sz val="16"/>
      <color indexed="10"/>
      <name val="Arial Narrow"/>
      <family val="2"/>
    </font>
    <font>
      <i/>
      <sz val="16"/>
      <name val="Arial Narrow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name val="Garmond"/>
      <family val="1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8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2" fillId="0" borderId="0">
      <alignment/>
      <protection/>
    </xf>
    <xf numFmtId="0" fontId="70" fillId="26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14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32" borderId="14" xfId="0" applyFont="1" applyFill="1" applyBorder="1" applyAlignment="1" applyProtection="1">
      <alignment horizontal="center" vertical="center"/>
      <protection hidden="1"/>
    </xf>
    <xf numFmtId="175" fontId="9" fillId="32" borderId="15" xfId="0" applyNumberFormat="1" applyFont="1" applyFill="1" applyBorder="1" applyAlignment="1" applyProtection="1">
      <alignment horizontal="center" vertical="center"/>
      <protection hidden="1"/>
    </xf>
    <xf numFmtId="0" fontId="9" fillId="32" borderId="15" xfId="0" applyFont="1" applyFill="1" applyBorder="1" applyAlignment="1" applyProtection="1">
      <alignment horizontal="center" vertical="center"/>
      <protection hidden="1"/>
    </xf>
    <xf numFmtId="2" fontId="9" fillId="32" borderId="15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4" fontId="0" fillId="0" borderId="0" xfId="0" applyNumberForma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18" xfId="0" applyFont="1" applyFill="1" applyBorder="1" applyAlignment="1" applyProtection="1">
      <alignment horizontal="righ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4" fillId="0" borderId="0" xfId="52" applyFont="1" applyAlignment="1" applyProtection="1">
      <alignment/>
      <protection hidden="1"/>
    </xf>
    <xf numFmtId="0" fontId="24" fillId="0" borderId="0" xfId="52" applyFont="1" applyAlignment="1" applyProtection="1">
      <alignment horizontal="center"/>
      <protection hidden="1"/>
    </xf>
    <xf numFmtId="4" fontId="24" fillId="0" borderId="0" xfId="52" applyNumberFormat="1" applyFont="1" applyAlignment="1" applyProtection="1">
      <alignment/>
      <protection hidden="1"/>
    </xf>
    <xf numFmtId="0" fontId="15" fillId="0" borderId="0" xfId="52" applyFont="1" applyProtection="1">
      <alignment/>
      <protection hidden="1"/>
    </xf>
    <xf numFmtId="1" fontId="16" fillId="0" borderId="0" xfId="52" applyNumberFormat="1" applyFont="1" applyProtection="1">
      <alignment/>
      <protection hidden="1"/>
    </xf>
    <xf numFmtId="0" fontId="16" fillId="0" borderId="0" xfId="52" applyFont="1" applyProtection="1">
      <alignment/>
      <protection hidden="1"/>
    </xf>
    <xf numFmtId="0" fontId="16" fillId="0" borderId="0" xfId="52" applyFont="1" applyAlignment="1" applyProtection="1">
      <alignment/>
      <protection hidden="1"/>
    </xf>
    <xf numFmtId="0" fontId="16" fillId="0" borderId="0" xfId="52" applyFont="1" applyAlignment="1" applyProtection="1">
      <alignment horizontal="center"/>
      <protection hidden="1"/>
    </xf>
    <xf numFmtId="4" fontId="16" fillId="0" borderId="0" xfId="52" applyNumberFormat="1" applyFont="1" applyAlignment="1" applyProtection="1">
      <alignment/>
      <protection hidden="1"/>
    </xf>
    <xf numFmtId="0" fontId="18" fillId="0" borderId="0" xfId="52" applyFont="1" applyAlignment="1" applyProtection="1">
      <alignment horizontal="center" vertical="center" wrapText="1"/>
      <protection hidden="1"/>
    </xf>
    <xf numFmtId="0" fontId="20" fillId="0" borderId="0" xfId="52" applyFont="1" applyProtection="1">
      <alignment/>
      <protection hidden="1"/>
    </xf>
    <xf numFmtId="14" fontId="21" fillId="0" borderId="20" xfId="52" applyNumberFormat="1" applyFont="1" applyBorder="1" applyProtection="1">
      <alignment/>
      <protection hidden="1"/>
    </xf>
    <xf numFmtId="0" fontId="21" fillId="0" borderId="20" xfId="52" applyNumberFormat="1" applyFont="1" applyBorder="1" applyAlignment="1" applyProtection="1">
      <alignment horizontal="center"/>
      <protection hidden="1"/>
    </xf>
    <xf numFmtId="0" fontId="22" fillId="0" borderId="0" xfId="52" applyFo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0" fontId="6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 horizontal="center"/>
      <protection hidden="1"/>
    </xf>
    <xf numFmtId="0" fontId="6" fillId="4" borderId="0" xfId="0" applyFont="1" applyFill="1" applyAlignment="1" applyProtection="1" quotePrefix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 quotePrefix="1">
      <alignment/>
      <protection hidden="1"/>
    </xf>
    <xf numFmtId="0" fontId="6" fillId="10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34" borderId="0" xfId="0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 horizontal="center"/>
      <protection hidden="1"/>
    </xf>
    <xf numFmtId="0" fontId="6" fillId="34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10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25" fillId="0" borderId="0" xfId="0" applyFont="1" applyAlignment="1" applyProtection="1">
      <alignment horizontal="right"/>
      <protection hidden="1"/>
    </xf>
    <xf numFmtId="0" fontId="25" fillId="0" borderId="0" xfId="0" applyFont="1" applyAlignment="1" applyProtection="1">
      <alignment/>
      <protection hidden="1"/>
    </xf>
    <xf numFmtId="0" fontId="9" fillId="32" borderId="21" xfId="0" applyFont="1" applyFill="1" applyBorder="1" applyAlignment="1" applyProtection="1">
      <alignment horizontal="center" vertical="center"/>
      <protection hidden="1"/>
    </xf>
    <xf numFmtId="4" fontId="4" fillId="34" borderId="22" xfId="0" applyNumberFormat="1" applyFont="1" applyFill="1" applyBorder="1" applyAlignment="1" applyProtection="1">
      <alignment horizontal="center" vertical="center"/>
      <protection hidden="1"/>
    </xf>
    <xf numFmtId="0" fontId="27" fillId="34" borderId="23" xfId="0" applyFont="1" applyFill="1" applyBorder="1" applyAlignment="1" applyProtection="1">
      <alignment horizontal="center" vertical="center"/>
      <protection hidden="1"/>
    </xf>
    <xf numFmtId="4" fontId="28" fillId="34" borderId="22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Border="1" applyAlignment="1" applyProtection="1">
      <alignment/>
      <protection hidden="1"/>
    </xf>
    <xf numFmtId="0" fontId="29" fillId="32" borderId="20" xfId="0" applyFont="1" applyFill="1" applyBorder="1" applyAlignment="1" applyProtection="1">
      <alignment horizontal="center" vertical="top"/>
      <protection hidden="1"/>
    </xf>
    <xf numFmtId="1" fontId="29" fillId="32" borderId="20" xfId="0" applyNumberFormat="1" applyFont="1" applyFill="1" applyBorder="1" applyAlignment="1" applyProtection="1">
      <alignment vertical="top"/>
      <protection hidden="1"/>
    </xf>
    <xf numFmtId="0" fontId="30" fillId="4" borderId="20" xfId="0" applyFont="1" applyFill="1" applyBorder="1" applyAlignment="1" applyProtection="1">
      <alignment vertical="center"/>
      <protection locked="0"/>
    </xf>
    <xf numFmtId="0" fontId="30" fillId="4" borderId="15" xfId="0" applyFont="1" applyFill="1" applyBorder="1" applyAlignment="1" applyProtection="1">
      <alignment vertical="center"/>
      <protection locked="0"/>
    </xf>
    <xf numFmtId="4" fontId="30" fillId="4" borderId="20" xfId="0" applyNumberFormat="1" applyFont="1" applyFill="1" applyBorder="1" applyAlignment="1" applyProtection="1">
      <alignment vertical="center"/>
      <protection locked="0"/>
    </xf>
    <xf numFmtId="3" fontId="30" fillId="4" borderId="20" xfId="0" applyNumberFormat="1" applyFont="1" applyFill="1" applyBorder="1" applyAlignment="1" applyProtection="1">
      <alignment vertical="center"/>
      <protection locked="0"/>
    </xf>
    <xf numFmtId="3" fontId="30" fillId="4" borderId="24" xfId="0" applyNumberFormat="1" applyFont="1" applyFill="1" applyBorder="1" applyAlignment="1" applyProtection="1">
      <alignment vertical="center"/>
      <protection locked="0"/>
    </xf>
    <xf numFmtId="3" fontId="30" fillId="4" borderId="15" xfId="0" applyNumberFormat="1" applyFont="1" applyFill="1" applyBorder="1" applyAlignment="1" applyProtection="1">
      <alignment vertical="center"/>
      <protection locked="0"/>
    </xf>
    <xf numFmtId="4" fontId="30" fillId="4" borderId="15" xfId="0" applyNumberFormat="1" applyFont="1" applyFill="1" applyBorder="1" applyAlignment="1" applyProtection="1">
      <alignment vertical="center"/>
      <protection locked="0"/>
    </xf>
    <xf numFmtId="3" fontId="30" fillId="4" borderId="21" xfId="0" applyNumberFormat="1" applyFont="1" applyFill="1" applyBorder="1" applyAlignment="1" applyProtection="1">
      <alignment vertical="center"/>
      <protection locked="0"/>
    </xf>
    <xf numFmtId="0" fontId="30" fillId="4" borderId="25" xfId="0" applyFont="1" applyFill="1" applyBorder="1" applyAlignment="1" applyProtection="1">
      <alignment vertical="center"/>
      <protection locked="0"/>
    </xf>
    <xf numFmtId="4" fontId="30" fillId="4" borderId="25" xfId="0" applyNumberFormat="1" applyFont="1" applyFill="1" applyBorder="1" applyAlignment="1" applyProtection="1">
      <alignment vertical="center"/>
      <protection locked="0"/>
    </xf>
    <xf numFmtId="3" fontId="30" fillId="4" borderId="26" xfId="0" applyNumberFormat="1" applyFont="1" applyFill="1" applyBorder="1" applyAlignment="1" applyProtection="1">
      <alignment vertical="center"/>
      <protection locked="0"/>
    </xf>
    <xf numFmtId="3" fontId="30" fillId="4" borderId="27" xfId="0" applyNumberFormat="1" applyFont="1" applyFill="1" applyBorder="1" applyAlignment="1" applyProtection="1">
      <alignment vertical="center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175" fontId="29" fillId="4" borderId="14" xfId="0" applyNumberFormat="1" applyFont="1" applyFill="1" applyBorder="1" applyAlignment="1" applyProtection="1">
      <alignment vertical="center"/>
      <protection locked="0"/>
    </xf>
    <xf numFmtId="0" fontId="4" fillId="34" borderId="28" xfId="0" applyFont="1" applyFill="1" applyBorder="1" applyAlignment="1" applyProtection="1">
      <alignment horizontal="center" vertical="center" wrapText="1"/>
      <protection hidden="1"/>
    </xf>
    <xf numFmtId="0" fontId="26" fillId="34" borderId="29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right" vertical="center" wrapText="1"/>
      <protection hidden="1"/>
    </xf>
    <xf numFmtId="175" fontId="29" fillId="4" borderId="14" xfId="0" applyNumberFormat="1" applyFont="1" applyFill="1" applyBorder="1" applyAlignment="1" applyProtection="1">
      <alignment vertical="center"/>
      <protection hidden="1"/>
    </xf>
    <xf numFmtId="0" fontId="30" fillId="4" borderId="20" xfId="0" applyFont="1" applyFill="1" applyBorder="1" applyAlignment="1" applyProtection="1">
      <alignment vertical="center"/>
      <protection hidden="1"/>
    </xf>
    <xf numFmtId="4" fontId="30" fillId="4" borderId="20" xfId="0" applyNumberFormat="1" applyFont="1" applyFill="1" applyBorder="1" applyAlignment="1" applyProtection="1">
      <alignment vertical="center"/>
      <protection hidden="1"/>
    </xf>
    <xf numFmtId="3" fontId="30" fillId="4" borderId="20" xfId="0" applyNumberFormat="1" applyFont="1" applyFill="1" applyBorder="1" applyAlignment="1" applyProtection="1">
      <alignment vertical="center"/>
      <protection hidden="1"/>
    </xf>
    <xf numFmtId="3" fontId="30" fillId="4" borderId="24" xfId="0" applyNumberFormat="1" applyFont="1" applyFill="1" applyBorder="1" applyAlignment="1" applyProtection="1">
      <alignment vertical="center"/>
      <protection hidden="1"/>
    </xf>
    <xf numFmtId="3" fontId="30" fillId="4" borderId="15" xfId="0" applyNumberFormat="1" applyFont="1" applyFill="1" applyBorder="1" applyAlignment="1" applyProtection="1">
      <alignment vertical="center"/>
      <protection hidden="1"/>
    </xf>
    <xf numFmtId="0" fontId="30" fillId="4" borderId="15" xfId="0" applyFont="1" applyFill="1" applyBorder="1" applyAlignment="1" applyProtection="1">
      <alignment vertical="center"/>
      <protection hidden="1"/>
    </xf>
    <xf numFmtId="4" fontId="30" fillId="4" borderId="15" xfId="0" applyNumberFormat="1" applyFont="1" applyFill="1" applyBorder="1" applyAlignment="1" applyProtection="1">
      <alignment vertical="center"/>
      <protection hidden="1"/>
    </xf>
    <xf numFmtId="3" fontId="30" fillId="4" borderId="21" xfId="0" applyNumberFormat="1" applyFont="1" applyFill="1" applyBorder="1" applyAlignment="1" applyProtection="1">
      <alignment vertical="center"/>
      <protection hidden="1"/>
    </xf>
    <xf numFmtId="0" fontId="30" fillId="4" borderId="25" xfId="0" applyFont="1" applyFill="1" applyBorder="1" applyAlignment="1" applyProtection="1">
      <alignment vertical="center"/>
      <protection hidden="1"/>
    </xf>
    <xf numFmtId="4" fontId="30" fillId="4" borderId="25" xfId="0" applyNumberFormat="1" applyFont="1" applyFill="1" applyBorder="1" applyAlignment="1" applyProtection="1">
      <alignment vertical="center"/>
      <protection hidden="1"/>
    </xf>
    <xf numFmtId="3" fontId="30" fillId="4" borderId="26" xfId="0" applyNumberFormat="1" applyFont="1" applyFill="1" applyBorder="1" applyAlignment="1" applyProtection="1">
      <alignment vertical="center"/>
      <protection hidden="1"/>
    </xf>
    <xf numFmtId="3" fontId="30" fillId="4" borderId="27" xfId="0" applyNumberFormat="1" applyFont="1" applyFill="1" applyBorder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14" fontId="11" fillId="0" borderId="0" xfId="0" applyNumberFormat="1" applyFont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6" fillId="32" borderId="20" xfId="0" applyFont="1" applyFill="1" applyBorder="1" applyAlignment="1" applyProtection="1">
      <alignment/>
      <protection hidden="1"/>
    </xf>
    <xf numFmtId="0" fontId="10" fillId="34" borderId="31" xfId="0" applyFont="1" applyFill="1" applyBorder="1" applyAlignment="1" applyProtection="1">
      <alignment/>
      <protection hidden="1"/>
    </xf>
    <xf numFmtId="0" fontId="10" fillId="34" borderId="32" xfId="0" applyFont="1" applyFill="1" applyBorder="1" applyAlignment="1" applyProtection="1">
      <alignment/>
      <protection hidden="1"/>
    </xf>
    <xf numFmtId="0" fontId="10" fillId="34" borderId="33" xfId="0" applyFont="1" applyFill="1" applyBorder="1" applyAlignment="1" applyProtection="1">
      <alignment/>
      <protection hidden="1"/>
    </xf>
    <xf numFmtId="0" fontId="34" fillId="35" borderId="31" xfId="0" applyFont="1" applyFill="1" applyBorder="1" applyAlignment="1" applyProtection="1">
      <alignment horizontal="right"/>
      <protection hidden="1"/>
    </xf>
    <xf numFmtId="0" fontId="36" fillId="35" borderId="34" xfId="0" applyFont="1" applyFill="1" applyBorder="1" applyAlignment="1" applyProtection="1">
      <alignment horizontal="right"/>
      <protection hidden="1"/>
    </xf>
    <xf numFmtId="0" fontId="36" fillId="35" borderId="35" xfId="0" applyFont="1" applyFill="1" applyBorder="1" applyAlignment="1" applyProtection="1">
      <alignment horizontal="right"/>
      <protection hidden="1"/>
    </xf>
    <xf numFmtId="188" fontId="6" fillId="32" borderId="20" xfId="0" applyNumberFormat="1" applyFont="1" applyFill="1" applyBorder="1" applyAlignment="1" applyProtection="1">
      <alignment horizontal="right"/>
      <protection hidden="1"/>
    </xf>
    <xf numFmtId="0" fontId="6" fillId="32" borderId="36" xfId="0" applyFont="1" applyFill="1" applyBorder="1" applyAlignment="1" applyProtection="1">
      <alignment/>
      <protection hidden="1"/>
    </xf>
    <xf numFmtId="0" fontId="6" fillId="32" borderId="37" xfId="0" applyFont="1" applyFill="1" applyBorder="1" applyAlignment="1" applyProtection="1">
      <alignment/>
      <protection hidden="1"/>
    </xf>
    <xf numFmtId="0" fontId="10" fillId="36" borderId="37" xfId="0" applyFont="1" applyFill="1" applyBorder="1" applyAlignment="1" applyProtection="1">
      <alignment/>
      <protection hidden="1"/>
    </xf>
    <xf numFmtId="0" fontId="37" fillId="36" borderId="38" xfId="0" applyFont="1" applyFill="1" applyBorder="1" applyAlignment="1" applyProtection="1">
      <alignment/>
      <protection hidden="1"/>
    </xf>
    <xf numFmtId="0" fontId="39" fillId="0" borderId="10" xfId="0" applyFont="1" applyFill="1" applyBorder="1" applyAlignment="1" applyProtection="1">
      <alignment horizontal="center" vertical="center"/>
      <protection hidden="1"/>
    </xf>
    <xf numFmtId="14" fontId="39" fillId="0" borderId="10" xfId="0" applyNumberFormat="1" applyFont="1" applyFill="1" applyBorder="1" applyAlignment="1" applyProtection="1">
      <alignment horizontal="center" vertical="center"/>
      <protection hidden="1"/>
    </xf>
    <xf numFmtId="1" fontId="17" fillId="0" borderId="25" xfId="52" applyNumberFormat="1" applyFont="1" applyBorder="1" applyAlignment="1" applyProtection="1">
      <alignment horizontal="center" vertical="center" wrapText="1"/>
      <protection hidden="1"/>
    </xf>
    <xf numFmtId="0" fontId="17" fillId="0" borderId="25" xfId="52" applyFont="1" applyBorder="1" applyAlignment="1" applyProtection="1">
      <alignment horizontal="center" vertical="center" wrapText="1"/>
      <protection hidden="1"/>
    </xf>
    <xf numFmtId="4" fontId="17" fillId="0" borderId="25" xfId="52" applyNumberFormat="1" applyFont="1" applyBorder="1" applyAlignment="1" applyProtection="1">
      <alignment horizontal="center" vertical="center" wrapText="1"/>
      <protection hidden="1"/>
    </xf>
    <xf numFmtId="1" fontId="19" fillId="0" borderId="30" xfId="52" applyNumberFormat="1" applyFont="1" applyBorder="1" applyProtection="1">
      <alignment/>
      <protection hidden="1"/>
    </xf>
    <xf numFmtId="49" fontId="19" fillId="0" borderId="39" xfId="52" applyNumberFormat="1" applyFont="1" applyBorder="1" applyProtection="1">
      <alignment/>
      <protection hidden="1"/>
    </xf>
    <xf numFmtId="49" fontId="19" fillId="0" borderId="39" xfId="52" applyNumberFormat="1" applyFont="1" applyBorder="1" applyAlignment="1" applyProtection="1">
      <alignment/>
      <protection hidden="1"/>
    </xf>
    <xf numFmtId="2" fontId="23" fillId="0" borderId="39" xfId="52" applyNumberFormat="1" applyFont="1" applyBorder="1" applyAlignment="1" applyProtection="1">
      <alignment/>
      <protection hidden="1"/>
    </xf>
    <xf numFmtId="0" fontId="23" fillId="0" borderId="39" xfId="52" applyFont="1" applyBorder="1" applyAlignment="1" applyProtection="1">
      <alignment horizontal="center"/>
      <protection hidden="1"/>
    </xf>
    <xf numFmtId="4" fontId="19" fillId="0" borderId="40" xfId="52" applyNumberFormat="1" applyFont="1" applyBorder="1" applyAlignment="1" applyProtection="1">
      <alignment/>
      <protection hidden="1"/>
    </xf>
    <xf numFmtId="1" fontId="21" fillId="0" borderId="41" xfId="52" applyNumberFormat="1" applyFont="1" applyBorder="1" applyProtection="1">
      <alignment/>
      <protection hidden="1"/>
    </xf>
    <xf numFmtId="4" fontId="19" fillId="0" borderId="42" xfId="52" applyNumberFormat="1" applyFont="1" applyBorder="1" applyAlignment="1" applyProtection="1">
      <alignment/>
      <protection hidden="1"/>
    </xf>
    <xf numFmtId="14" fontId="29" fillId="4" borderId="20" xfId="0" applyNumberFormat="1" applyFont="1" applyFill="1" applyBorder="1" applyAlignment="1" applyProtection="1">
      <alignment vertical="top"/>
      <protection locked="0"/>
    </xf>
    <xf numFmtId="14" fontId="39" fillId="0" borderId="10" xfId="0" applyNumberFormat="1" applyFont="1" applyFill="1" applyBorder="1" applyAlignment="1" applyProtection="1">
      <alignment horizontal="center" vertical="center"/>
      <protection locked="0"/>
    </xf>
    <xf numFmtId="14" fontId="1" fillId="0" borderId="10" xfId="0" applyNumberFormat="1" applyFont="1" applyFill="1" applyBorder="1" applyAlignment="1" applyProtection="1">
      <alignment horizontal="center" vertical="center"/>
      <protection locked="0"/>
    </xf>
    <xf numFmtId="175" fontId="29" fillId="10" borderId="14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175" fontId="29" fillId="37" borderId="14" xfId="0" applyNumberFormat="1" applyFont="1" applyFill="1" applyBorder="1" applyAlignment="1" applyProtection="1">
      <alignment vertical="center"/>
      <protection locked="0"/>
    </xf>
    <xf numFmtId="0" fontId="30" fillId="37" borderId="20" xfId="0" applyFont="1" applyFill="1" applyBorder="1" applyAlignment="1" applyProtection="1">
      <alignment vertical="center"/>
      <protection locked="0"/>
    </xf>
    <xf numFmtId="4" fontId="30" fillId="37" borderId="20" xfId="0" applyNumberFormat="1" applyFont="1" applyFill="1" applyBorder="1" applyAlignment="1" applyProtection="1">
      <alignment vertical="center"/>
      <protection locked="0"/>
    </xf>
    <xf numFmtId="3" fontId="30" fillId="37" borderId="20" xfId="0" applyNumberFormat="1" applyFont="1" applyFill="1" applyBorder="1" applyAlignment="1" applyProtection="1">
      <alignment vertical="center"/>
      <protection locked="0"/>
    </xf>
    <xf numFmtId="3" fontId="30" fillId="37" borderId="15" xfId="0" applyNumberFormat="1" applyFont="1" applyFill="1" applyBorder="1" applyAlignment="1" applyProtection="1">
      <alignment vertical="center"/>
      <protection locked="0"/>
    </xf>
    <xf numFmtId="3" fontId="30" fillId="37" borderId="24" xfId="0" applyNumberFormat="1" applyFont="1" applyFill="1" applyBorder="1" applyAlignment="1" applyProtection="1">
      <alignment vertical="center"/>
      <protection locked="0"/>
    </xf>
    <xf numFmtId="0" fontId="30" fillId="37" borderId="15" xfId="0" applyFont="1" applyFill="1" applyBorder="1" applyAlignment="1" applyProtection="1">
      <alignment vertical="center"/>
      <protection locked="0"/>
    </xf>
    <xf numFmtId="4" fontId="30" fillId="37" borderId="15" xfId="0" applyNumberFormat="1" applyFont="1" applyFill="1" applyBorder="1" applyAlignment="1" applyProtection="1">
      <alignment vertical="center"/>
      <protection locked="0"/>
    </xf>
    <xf numFmtId="3" fontId="30" fillId="37" borderId="21" xfId="0" applyNumberFormat="1" applyFont="1" applyFill="1" applyBorder="1" applyAlignment="1" applyProtection="1">
      <alignment vertical="center"/>
      <protection locked="0"/>
    </xf>
    <xf numFmtId="0" fontId="30" fillId="37" borderId="25" xfId="0" applyFont="1" applyFill="1" applyBorder="1" applyAlignment="1" applyProtection="1">
      <alignment vertical="center"/>
      <protection locked="0"/>
    </xf>
    <xf numFmtId="4" fontId="30" fillId="37" borderId="25" xfId="0" applyNumberFormat="1" applyFont="1" applyFill="1" applyBorder="1" applyAlignment="1" applyProtection="1">
      <alignment vertical="center"/>
      <protection locked="0"/>
    </xf>
    <xf numFmtId="3" fontId="30" fillId="37" borderId="26" xfId="0" applyNumberFormat="1" applyFont="1" applyFill="1" applyBorder="1" applyAlignment="1" applyProtection="1">
      <alignment vertical="center"/>
      <protection locked="0"/>
    </xf>
    <xf numFmtId="3" fontId="30" fillId="37" borderId="27" xfId="0" applyNumberFormat="1" applyFont="1" applyFill="1" applyBorder="1" applyAlignment="1" applyProtection="1">
      <alignment vertical="center"/>
      <protection locked="0"/>
    </xf>
    <xf numFmtId="4" fontId="28" fillId="0" borderId="22" xfId="0" applyNumberFormat="1" applyFont="1" applyFill="1" applyBorder="1" applyAlignment="1" applyProtection="1">
      <alignment horizontal="center" vertical="center"/>
      <protection hidden="1"/>
    </xf>
    <xf numFmtId="0" fontId="4" fillId="34" borderId="28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175" fontId="29" fillId="4" borderId="11" xfId="0" applyNumberFormat="1" applyFont="1" applyFill="1" applyBorder="1" applyAlignment="1" applyProtection="1">
      <alignment vertical="center"/>
      <protection locked="0"/>
    </xf>
    <xf numFmtId="0" fontId="30" fillId="4" borderId="12" xfId="0" applyFont="1" applyFill="1" applyBorder="1" applyAlignment="1" applyProtection="1">
      <alignment vertical="center"/>
      <protection locked="0"/>
    </xf>
    <xf numFmtId="4" fontId="30" fillId="4" borderId="12" xfId="0" applyNumberFormat="1" applyFont="1" applyFill="1" applyBorder="1" applyAlignment="1" applyProtection="1">
      <alignment vertical="center"/>
      <protection locked="0"/>
    </xf>
    <xf numFmtId="3" fontId="30" fillId="4" borderId="12" xfId="0" applyNumberFormat="1" applyFont="1" applyFill="1" applyBorder="1" applyAlignment="1" applyProtection="1">
      <alignment vertical="center"/>
      <protection locked="0"/>
    </xf>
    <xf numFmtId="3" fontId="30" fillId="4" borderId="13" xfId="0" applyNumberFormat="1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175" fontId="29" fillId="4" borderId="44" xfId="0" applyNumberFormat="1" applyFont="1" applyFill="1" applyBorder="1" applyAlignment="1" applyProtection="1">
      <alignment vertical="center"/>
      <protection locked="0"/>
    </xf>
    <xf numFmtId="0" fontId="30" fillId="4" borderId="26" xfId="0" applyFont="1" applyFill="1" applyBorder="1" applyAlignment="1" applyProtection="1">
      <alignment vertical="center"/>
      <protection locked="0"/>
    </xf>
    <xf numFmtId="4" fontId="30" fillId="4" borderId="26" xfId="0" applyNumberFormat="1" applyFont="1" applyFill="1" applyBorder="1" applyAlignment="1" applyProtection="1">
      <alignment vertical="center"/>
      <protection locked="0"/>
    </xf>
    <xf numFmtId="0" fontId="6" fillId="32" borderId="20" xfId="0" applyFont="1" applyFill="1" applyBorder="1" applyAlignment="1" applyProtection="1">
      <alignment/>
      <protection hidden="1"/>
    </xf>
    <xf numFmtId="0" fontId="6" fillId="32" borderId="20" xfId="0" applyFont="1" applyFill="1" applyBorder="1" applyAlignment="1" applyProtection="1">
      <alignment horizontal="center"/>
      <protection hidden="1"/>
    </xf>
    <xf numFmtId="0" fontId="6" fillId="32" borderId="45" xfId="0" applyFont="1" applyFill="1" applyBorder="1" applyAlignment="1" applyProtection="1">
      <alignment vertical="center" wrapText="1"/>
      <protection hidden="1"/>
    </xf>
    <xf numFmtId="0" fontId="6" fillId="32" borderId="46" xfId="0" applyFont="1" applyFill="1" applyBorder="1" applyAlignment="1" applyProtection="1">
      <alignment vertical="center" wrapText="1"/>
      <protection hidden="1"/>
    </xf>
    <xf numFmtId="0" fontId="6" fillId="32" borderId="47" xfId="0" applyFont="1" applyFill="1" applyBorder="1" applyAlignment="1" applyProtection="1">
      <alignment vertical="center" wrapText="1"/>
      <protection hidden="1"/>
    </xf>
    <xf numFmtId="0" fontId="6" fillId="32" borderId="48" xfId="0" applyFont="1" applyFill="1" applyBorder="1" applyAlignment="1" applyProtection="1">
      <alignment vertical="center" wrapText="1"/>
      <protection hidden="1"/>
    </xf>
    <xf numFmtId="0" fontId="6" fillId="32" borderId="0" xfId="0" applyFont="1" applyFill="1" applyBorder="1" applyAlignment="1" applyProtection="1">
      <alignment vertical="center" wrapText="1"/>
      <protection hidden="1"/>
    </xf>
    <xf numFmtId="0" fontId="6" fillId="32" borderId="49" xfId="0" applyFont="1" applyFill="1" applyBorder="1" applyAlignment="1" applyProtection="1">
      <alignment vertical="center" wrapText="1"/>
      <protection hidden="1"/>
    </xf>
    <xf numFmtId="0" fontId="6" fillId="32" borderId="50" xfId="0" applyFont="1" applyFill="1" applyBorder="1" applyAlignment="1" applyProtection="1">
      <alignment vertical="center" wrapText="1"/>
      <protection hidden="1"/>
    </xf>
    <xf numFmtId="0" fontId="6" fillId="32" borderId="51" xfId="0" applyFont="1" applyFill="1" applyBorder="1" applyAlignment="1" applyProtection="1">
      <alignment vertical="center" wrapText="1"/>
      <protection hidden="1"/>
    </xf>
    <xf numFmtId="0" fontId="6" fillId="32" borderId="52" xfId="0" applyFont="1" applyFill="1" applyBorder="1" applyAlignment="1" applyProtection="1">
      <alignment vertical="center" wrapText="1"/>
      <protection hidden="1"/>
    </xf>
    <xf numFmtId="0" fontId="37" fillId="36" borderId="37" xfId="0" applyFont="1" applyFill="1" applyBorder="1" applyAlignment="1" applyProtection="1">
      <alignment/>
      <protection hidden="1"/>
    </xf>
    <xf numFmtId="0" fontId="31" fillId="35" borderId="32" xfId="0" applyFont="1" applyFill="1" applyBorder="1" applyAlignment="1" applyProtection="1">
      <alignment vertical="center" wrapText="1"/>
      <protection hidden="1"/>
    </xf>
    <xf numFmtId="0" fontId="31" fillId="35" borderId="32" xfId="0" applyFont="1" applyFill="1" applyBorder="1" applyAlignment="1" applyProtection="1">
      <alignment vertical="center"/>
      <protection hidden="1"/>
    </xf>
    <xf numFmtId="0" fontId="31" fillId="35" borderId="33" xfId="0" applyFont="1" applyFill="1" applyBorder="1" applyAlignment="1" applyProtection="1">
      <alignment vertical="center"/>
      <protection hidden="1"/>
    </xf>
    <xf numFmtId="0" fontId="31" fillId="35" borderId="0" xfId="0" applyFont="1" applyFill="1" applyBorder="1" applyAlignment="1" applyProtection="1">
      <alignment vertical="center"/>
      <protection hidden="1"/>
    </xf>
    <xf numFmtId="0" fontId="31" fillId="35" borderId="53" xfId="0" applyFont="1" applyFill="1" applyBorder="1" applyAlignment="1" applyProtection="1">
      <alignment vertical="center"/>
      <protection hidden="1"/>
    </xf>
    <xf numFmtId="0" fontId="31" fillId="35" borderId="18" xfId="0" applyFont="1" applyFill="1" applyBorder="1" applyAlignment="1" applyProtection="1">
      <alignment vertical="center"/>
      <protection hidden="1"/>
    </xf>
    <xf numFmtId="0" fontId="31" fillId="35" borderId="54" xfId="0" applyFont="1" applyFill="1" applyBorder="1" applyAlignment="1" applyProtection="1">
      <alignment vertical="center"/>
      <protection hidden="1"/>
    </xf>
    <xf numFmtId="0" fontId="10" fillId="36" borderId="36" xfId="0" applyFont="1" applyFill="1" applyBorder="1" applyAlignment="1" applyProtection="1">
      <alignment horizontal="right" vertical="center" textRotation="90"/>
      <protection hidden="1"/>
    </xf>
    <xf numFmtId="0" fontId="10" fillId="36" borderId="20" xfId="0" applyFont="1" applyFill="1" applyBorder="1" applyAlignment="1" applyProtection="1">
      <alignment horizontal="right" vertical="center" textRotation="90"/>
      <protection hidden="1"/>
    </xf>
    <xf numFmtId="0" fontId="6" fillId="10" borderId="36" xfId="0" applyFont="1" applyFill="1" applyBorder="1" applyAlignment="1" applyProtection="1">
      <alignment horizontal="right"/>
      <protection hidden="1"/>
    </xf>
    <xf numFmtId="0" fontId="6" fillId="10" borderId="20" xfId="0" applyFont="1" applyFill="1" applyBorder="1" applyAlignment="1" applyProtection="1">
      <alignment horizontal="right"/>
      <protection hidden="1"/>
    </xf>
    <xf numFmtId="0" fontId="6" fillId="10" borderId="38" xfId="0" applyFont="1" applyFill="1" applyBorder="1" applyAlignment="1" applyProtection="1">
      <alignment/>
      <protection hidden="1"/>
    </xf>
    <xf numFmtId="0" fontId="6" fillId="10" borderId="20" xfId="0" applyFont="1" applyFill="1" applyBorder="1" applyAlignment="1" applyProtection="1">
      <alignment/>
      <protection hidden="1"/>
    </xf>
    <xf numFmtId="0" fontId="6" fillId="32" borderId="20" xfId="0" applyFont="1" applyFill="1" applyBorder="1" applyAlignment="1" applyProtection="1" quotePrefix="1">
      <alignment vertical="top" wrapText="1"/>
      <protection hidden="1"/>
    </xf>
    <xf numFmtId="0" fontId="6" fillId="32" borderId="20" xfId="0" applyFont="1" applyFill="1" applyBorder="1" applyAlignment="1" applyProtection="1" quotePrefix="1">
      <alignment vertical="top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14" fontId="5" fillId="4" borderId="10" xfId="0" applyNumberFormat="1" applyFont="1" applyFill="1" applyBorder="1" applyAlignment="1" applyProtection="1">
      <alignment horizontal="center" vertical="center"/>
      <protection hidden="1"/>
    </xf>
    <xf numFmtId="14" fontId="5" fillId="4" borderId="28" xfId="0" applyNumberFormat="1" applyFont="1" applyFill="1" applyBorder="1" applyAlignment="1" applyProtection="1">
      <alignment horizontal="center" vertical="center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0" fontId="4" fillId="34" borderId="28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0" fontId="4" fillId="34" borderId="28" xfId="0" applyFont="1" applyFill="1" applyBorder="1" applyAlignment="1" applyProtection="1">
      <alignment horizontal="center" vertical="center"/>
      <protection hidden="1"/>
    </xf>
    <xf numFmtId="0" fontId="1" fillId="0" borderId="55" xfId="0" applyFont="1" applyFill="1" applyBorder="1" applyAlignment="1" applyProtection="1">
      <alignment horizontal="right" vertical="center"/>
      <protection locked="0"/>
    </xf>
    <xf numFmtId="0" fontId="1" fillId="0" borderId="56" xfId="0" applyFont="1" applyFill="1" applyBorder="1" applyAlignment="1" applyProtection="1">
      <alignment horizontal="right" vertical="center"/>
      <protection locked="0"/>
    </xf>
    <xf numFmtId="0" fontId="10" fillId="0" borderId="57" xfId="0" applyFont="1" applyFill="1" applyBorder="1" applyAlignment="1" applyProtection="1">
      <alignment horizontal="center" vertical="center"/>
      <protection hidden="1"/>
    </xf>
    <xf numFmtId="0" fontId="10" fillId="0" borderId="58" xfId="0" applyFont="1" applyFill="1" applyBorder="1" applyAlignment="1" applyProtection="1">
      <alignment horizontal="center" vertical="center"/>
      <protection hidden="1"/>
    </xf>
    <xf numFmtId="0" fontId="10" fillId="0" borderId="59" xfId="0" applyFont="1" applyFill="1" applyBorder="1" applyAlignment="1" applyProtection="1">
      <alignment horizontal="center" vertical="center"/>
      <protection hidden="1"/>
    </xf>
    <xf numFmtId="4" fontId="27" fillId="34" borderId="60" xfId="0" applyNumberFormat="1" applyFont="1" applyFill="1" applyBorder="1" applyAlignment="1" applyProtection="1">
      <alignment horizontal="right" vertical="center"/>
      <protection hidden="1"/>
    </xf>
    <xf numFmtId="4" fontId="27" fillId="34" borderId="61" xfId="0" applyNumberFormat="1" applyFont="1" applyFill="1" applyBorder="1" applyAlignment="1" applyProtection="1">
      <alignment horizontal="right" vertical="center"/>
      <protection hidden="1"/>
    </xf>
    <xf numFmtId="0" fontId="10" fillId="0" borderId="55" xfId="0" applyFont="1" applyFill="1" applyBorder="1" applyAlignment="1" applyProtection="1">
      <alignment horizontal="right" vertical="center"/>
      <protection locked="0"/>
    </xf>
    <xf numFmtId="0" fontId="10" fillId="0" borderId="56" xfId="0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1" fillId="0" borderId="56" xfId="0" applyFont="1" applyFill="1" applyBorder="1" applyAlignment="1" applyProtection="1">
      <alignment horizontal="center" vertical="center"/>
      <protection hidden="1"/>
    </xf>
    <xf numFmtId="0" fontId="1" fillId="0" borderId="62" xfId="0" applyFont="1" applyFill="1" applyBorder="1" applyAlignment="1" applyProtection="1">
      <alignment horizontal="center" vertical="center"/>
      <protection hidden="1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0" fontId="8" fillId="0" borderId="54" xfId="0" applyFont="1" applyFill="1" applyBorder="1" applyAlignment="1" applyProtection="1">
      <alignment horizontal="center" vertical="center"/>
      <protection hidden="1"/>
    </xf>
    <xf numFmtId="0" fontId="4" fillId="4" borderId="63" xfId="0" applyFont="1" applyFill="1" applyBorder="1" applyAlignment="1" applyProtection="1">
      <alignment horizontal="center" vertical="center"/>
      <protection hidden="1"/>
    </xf>
    <xf numFmtId="0" fontId="4" fillId="4" borderId="64" xfId="0" applyFont="1" applyFill="1" applyBorder="1" applyAlignment="1" applyProtection="1">
      <alignment horizontal="center" vertical="center"/>
      <protection hidden="1"/>
    </xf>
    <xf numFmtId="1" fontId="5" fillId="0" borderId="31" xfId="0" applyNumberFormat="1" applyFont="1" applyFill="1" applyBorder="1" applyAlignment="1" applyProtection="1">
      <alignment horizontal="center" vertical="center"/>
      <protection hidden="1"/>
    </xf>
    <xf numFmtId="0" fontId="5" fillId="0" borderId="33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0" fontId="5" fillId="0" borderId="53" xfId="0" applyFont="1" applyFill="1" applyBorder="1" applyAlignment="1" applyProtection="1">
      <alignment horizontal="center" vertical="center"/>
      <protection hidden="1"/>
    </xf>
    <xf numFmtId="0" fontId="5" fillId="4" borderId="39" xfId="0" applyFont="1" applyFill="1" applyBorder="1" applyAlignment="1" applyProtection="1">
      <alignment horizontal="center" vertical="center"/>
      <protection hidden="1"/>
    </xf>
    <xf numFmtId="0" fontId="5" fillId="4" borderId="40" xfId="0" applyFont="1" applyFill="1" applyBorder="1" applyAlignment="1" applyProtection="1">
      <alignment horizontal="center" vertical="center"/>
      <protection hidden="1"/>
    </xf>
    <xf numFmtId="0" fontId="38" fillId="0" borderId="29" xfId="0" applyFont="1" applyFill="1" applyBorder="1" applyAlignment="1" applyProtection="1">
      <alignment horizontal="center" vertical="center" wrapText="1"/>
      <protection hidden="1"/>
    </xf>
    <xf numFmtId="0" fontId="38" fillId="0" borderId="10" xfId="0" applyFont="1" applyFill="1" applyBorder="1" applyAlignment="1" applyProtection="1">
      <alignment horizontal="center" vertical="center"/>
      <protection hidden="1"/>
    </xf>
    <xf numFmtId="0" fontId="4" fillId="4" borderId="63" xfId="0" applyFont="1" applyFill="1" applyBorder="1" applyAlignment="1" applyProtection="1">
      <alignment horizontal="center" vertical="center"/>
      <protection locked="0"/>
    </xf>
    <xf numFmtId="0" fontId="4" fillId="4" borderId="64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right" vertical="center"/>
      <protection hidden="1"/>
    </xf>
    <xf numFmtId="0" fontId="1" fillId="0" borderId="56" xfId="0" applyFont="1" applyFill="1" applyBorder="1" applyAlignment="1" applyProtection="1">
      <alignment horizontal="right" vertical="center"/>
      <protection hidden="1"/>
    </xf>
    <xf numFmtId="0" fontId="10" fillId="0" borderId="55" xfId="0" applyFont="1" applyFill="1" applyBorder="1" applyAlignment="1" applyProtection="1">
      <alignment horizontal="right" vertical="center"/>
      <protection hidden="1"/>
    </xf>
    <xf numFmtId="0" fontId="10" fillId="0" borderId="56" xfId="0" applyFont="1" applyFill="1" applyBorder="1" applyAlignment="1" applyProtection="1">
      <alignment horizontal="right" vertical="center"/>
      <protection hidden="1"/>
    </xf>
    <xf numFmtId="14" fontId="5" fillId="4" borderId="10" xfId="0" applyNumberFormat="1" applyFont="1" applyFill="1" applyBorder="1" applyAlignment="1" applyProtection="1">
      <alignment horizontal="center" vertical="center"/>
      <protection locked="0"/>
    </xf>
    <xf numFmtId="14" fontId="5" fillId="4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top" wrapText="1"/>
      <protection hidden="1"/>
    </xf>
    <xf numFmtId="0" fontId="10" fillId="0" borderId="10" xfId="0" applyFont="1" applyFill="1" applyBorder="1" applyAlignment="1" applyProtection="1">
      <alignment horizontal="center" vertical="top"/>
      <protection hidden="1"/>
    </xf>
    <xf numFmtId="0" fontId="10" fillId="0" borderId="28" xfId="0" applyFont="1" applyFill="1" applyBorder="1" applyAlignment="1" applyProtection="1">
      <alignment horizontal="center" vertical="top"/>
      <protection hidden="1"/>
    </xf>
    <xf numFmtId="0" fontId="24" fillId="0" borderId="0" xfId="52" applyFont="1" applyAlignment="1" applyProtection="1">
      <alignment horizontal="center"/>
      <protection hidden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ReprezentacjeOkręgów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47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80"/>
  <sheetViews>
    <sheetView tabSelected="1" zoomScalePageLayoutView="0" workbookViewId="0" topLeftCell="A46">
      <selection activeCell="C53" sqref="C53"/>
    </sheetView>
  </sheetViews>
  <sheetFormatPr defaultColWidth="9.140625" defaultRowHeight="12.75"/>
  <cols>
    <col min="1" max="1" width="4.7109375" style="40" customWidth="1"/>
    <col min="2" max="2" width="7.7109375" style="41" customWidth="1"/>
    <col min="3" max="3" width="12.7109375" style="41" customWidth="1"/>
    <col min="4" max="6" width="3.7109375" style="41" customWidth="1"/>
    <col min="7" max="7" width="17.8515625" style="41" customWidth="1"/>
    <col min="8" max="8" width="29.00390625" style="41" customWidth="1"/>
    <col min="9" max="9" width="15.7109375" style="41" customWidth="1"/>
    <col min="10" max="16" width="7.7109375" style="41" customWidth="1"/>
    <col min="17" max="16384" width="9.140625" style="41" customWidth="1"/>
  </cols>
  <sheetData>
    <row r="1" spans="1:9" ht="16.5" thickBot="1">
      <c r="A1" s="40" t="s">
        <v>1</v>
      </c>
      <c r="B1" s="41" t="s">
        <v>19</v>
      </c>
      <c r="G1" s="103" t="s">
        <v>189</v>
      </c>
      <c r="H1" s="104" t="s">
        <v>254</v>
      </c>
      <c r="I1" s="105">
        <v>290</v>
      </c>
    </row>
    <row r="2" spans="1:19" ht="18">
      <c r="A2" s="106"/>
      <c r="B2" s="169" t="s">
        <v>193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1"/>
    </row>
    <row r="3" spans="1:19" ht="15">
      <c r="A3" s="107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3"/>
    </row>
    <row r="4" spans="1:19" ht="15">
      <c r="A4" s="107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/>
    </row>
    <row r="5" spans="1:19" ht="15.75" thickBot="1">
      <c r="A5" s="108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5"/>
    </row>
    <row r="6" spans="1:19" ht="15">
      <c r="A6" s="40" t="s">
        <v>3</v>
      </c>
      <c r="B6" s="42" t="s">
        <v>194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2:19" ht="15">
      <c r="B7" s="42" t="s">
        <v>195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2:19" ht="15.75">
      <c r="B8" s="99" t="s">
        <v>196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2:19" ht="15">
      <c r="B9" s="42" t="s">
        <v>47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2:19" ht="15">
      <c r="B10" s="42" t="s">
        <v>74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2:19" ht="15.75">
      <c r="B11" s="42"/>
      <c r="C11" s="43" t="s">
        <v>45</v>
      </c>
      <c r="D11" s="44" t="s">
        <v>46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2:4" ht="15.75">
      <c r="B12" s="40" t="s">
        <v>121</v>
      </c>
      <c r="C12" s="45" t="s">
        <v>131</v>
      </c>
      <c r="D12" s="46" t="s">
        <v>184</v>
      </c>
    </row>
    <row r="13" spans="2:5" ht="15.75">
      <c r="B13" s="40"/>
      <c r="C13" s="45"/>
      <c r="D13" s="46"/>
      <c r="E13" s="41" t="s">
        <v>43</v>
      </c>
    </row>
    <row r="14" spans="2:5" ht="15.75">
      <c r="B14" s="40"/>
      <c r="C14" s="45"/>
      <c r="D14" s="46"/>
      <c r="E14" s="41" t="s">
        <v>42</v>
      </c>
    </row>
    <row r="15" spans="2:5" ht="15.75">
      <c r="B15" s="40"/>
      <c r="C15" s="45"/>
      <c r="D15" s="46"/>
      <c r="E15" s="41" t="s">
        <v>44</v>
      </c>
    </row>
    <row r="16" spans="2:4" ht="15.75">
      <c r="B16" s="40" t="s">
        <v>122</v>
      </c>
      <c r="C16" s="45" t="s">
        <v>21</v>
      </c>
      <c r="D16" s="46" t="s">
        <v>22</v>
      </c>
    </row>
    <row r="17" spans="2:5" ht="15.75">
      <c r="B17" s="40"/>
      <c r="C17" s="45"/>
      <c r="E17" s="41" t="s">
        <v>20</v>
      </c>
    </row>
    <row r="18" spans="2:4" ht="15.75">
      <c r="B18" s="40" t="s">
        <v>123</v>
      </c>
      <c r="C18" s="45" t="s">
        <v>48</v>
      </c>
      <c r="D18" s="46" t="s">
        <v>49</v>
      </c>
    </row>
    <row r="19" spans="2:4" ht="15.75">
      <c r="B19" s="40" t="s">
        <v>124</v>
      </c>
      <c r="C19" s="45" t="s">
        <v>86</v>
      </c>
      <c r="D19" s="46" t="s">
        <v>87</v>
      </c>
    </row>
    <row r="20" spans="2:4" ht="15.75">
      <c r="B20" s="40" t="s">
        <v>125</v>
      </c>
      <c r="C20" s="45" t="s">
        <v>50</v>
      </c>
      <c r="D20" s="46" t="s">
        <v>133</v>
      </c>
    </row>
    <row r="21" spans="2:6" ht="15.75">
      <c r="B21" s="40"/>
      <c r="C21" s="45"/>
      <c r="E21" s="41" t="s">
        <v>23</v>
      </c>
      <c r="F21" s="46" t="s">
        <v>132</v>
      </c>
    </row>
    <row r="22" spans="2:6" ht="15.75">
      <c r="B22" s="40"/>
      <c r="C22" s="45"/>
      <c r="E22" s="41" t="s">
        <v>24</v>
      </c>
      <c r="F22" s="46" t="s">
        <v>26</v>
      </c>
    </row>
    <row r="23" spans="2:6" ht="15.75">
      <c r="B23" s="40"/>
      <c r="C23" s="45"/>
      <c r="E23" s="41" t="s">
        <v>25</v>
      </c>
      <c r="F23" s="46" t="s">
        <v>27</v>
      </c>
    </row>
    <row r="24" spans="2:5" ht="15.75">
      <c r="B24" s="40"/>
      <c r="C24" s="45"/>
      <c r="E24" s="41" t="s">
        <v>134</v>
      </c>
    </row>
    <row r="25" spans="2:19" ht="15.75">
      <c r="B25" s="40"/>
      <c r="C25" s="45"/>
      <c r="E25" s="47" t="s">
        <v>32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2:19" ht="15.75">
      <c r="B26" s="40"/>
      <c r="C26" s="45"/>
      <c r="E26" s="48" t="s">
        <v>135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2:4" ht="15.75">
      <c r="B27" s="40" t="s">
        <v>126</v>
      </c>
      <c r="C27" s="45" t="s">
        <v>51</v>
      </c>
      <c r="D27" s="46" t="s">
        <v>185</v>
      </c>
    </row>
    <row r="28" spans="2:4" ht="15.75">
      <c r="B28" s="40" t="s">
        <v>127</v>
      </c>
      <c r="C28" s="45" t="s">
        <v>52</v>
      </c>
      <c r="D28" s="46" t="s">
        <v>28</v>
      </c>
    </row>
    <row r="29" spans="2:5" ht="15.75">
      <c r="B29" s="40"/>
      <c r="C29" s="45"/>
      <c r="E29" s="41" t="s">
        <v>29</v>
      </c>
    </row>
    <row r="30" spans="2:5" ht="15.75">
      <c r="B30" s="40"/>
      <c r="C30" s="45"/>
      <c r="E30" s="41" t="s">
        <v>30</v>
      </c>
    </row>
    <row r="31" spans="2:5" ht="15.75">
      <c r="B31" s="40"/>
      <c r="C31" s="45"/>
      <c r="E31" s="41" t="s">
        <v>31</v>
      </c>
    </row>
    <row r="32" spans="2:19" ht="15.75">
      <c r="B32" s="40"/>
      <c r="C32" s="45"/>
      <c r="E32" s="47" t="s">
        <v>32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2:19" ht="15.75">
      <c r="B33" s="40"/>
      <c r="C33" s="45"/>
      <c r="E33" s="48" t="s">
        <v>33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4" ht="15.75">
      <c r="B34" s="40" t="s">
        <v>128</v>
      </c>
      <c r="C34" s="45" t="s">
        <v>53</v>
      </c>
      <c r="D34" s="46" t="s">
        <v>34</v>
      </c>
    </row>
    <row r="35" spans="2:5" ht="15.75">
      <c r="B35" s="40"/>
      <c r="C35" s="45"/>
      <c r="E35" s="41" t="s">
        <v>35</v>
      </c>
    </row>
    <row r="36" spans="2:4" ht="15.75">
      <c r="B36" s="40" t="s">
        <v>129</v>
      </c>
      <c r="C36" s="45" t="s">
        <v>54</v>
      </c>
      <c r="D36" s="46" t="s">
        <v>36</v>
      </c>
    </row>
    <row r="37" spans="2:5" ht="15.75">
      <c r="B37" s="40"/>
      <c r="C37" s="45"/>
      <c r="E37" s="41" t="s">
        <v>37</v>
      </c>
    </row>
    <row r="38" spans="2:4" ht="15.75">
      <c r="B38" s="40" t="s">
        <v>130</v>
      </c>
      <c r="C38" s="45" t="s">
        <v>55</v>
      </c>
      <c r="D38" s="46" t="s">
        <v>38</v>
      </c>
    </row>
    <row r="39" spans="2:5" ht="15.75">
      <c r="B39" s="49"/>
      <c r="C39" s="45"/>
      <c r="E39" s="41" t="s">
        <v>39</v>
      </c>
    </row>
    <row r="40" spans="1:19" ht="15.75">
      <c r="A40" s="40" t="s">
        <v>4</v>
      </c>
      <c r="B40" s="50" t="s">
        <v>88</v>
      </c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2:3" ht="15.75">
      <c r="B41" s="53" t="s">
        <v>137</v>
      </c>
      <c r="C41" s="45"/>
    </row>
    <row r="42" spans="2:19" ht="15">
      <c r="B42" s="49"/>
      <c r="C42" s="54" t="s">
        <v>40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2:19" ht="15">
      <c r="B43" s="49"/>
      <c r="C43" s="55" t="s">
        <v>41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3" ht="15.75">
      <c r="A44" s="40" t="s">
        <v>5</v>
      </c>
      <c r="B44" s="53" t="s">
        <v>241</v>
      </c>
      <c r="C44" s="45"/>
    </row>
    <row r="45" ht="15">
      <c r="B45" s="53" t="s">
        <v>89</v>
      </c>
    </row>
    <row r="46" spans="2:3" ht="15.75">
      <c r="B46" s="53" t="s">
        <v>136</v>
      </c>
      <c r="C46" s="45"/>
    </row>
    <row r="48" spans="1:9" s="57" customFormat="1" ht="21">
      <c r="A48" s="56"/>
      <c r="C48" s="57" t="s">
        <v>73</v>
      </c>
      <c r="I48" s="100" t="s">
        <v>138</v>
      </c>
    </row>
    <row r="49" spans="1:9" s="57" customFormat="1" ht="21">
      <c r="A49" s="56"/>
      <c r="C49" s="57" t="s">
        <v>71</v>
      </c>
      <c r="I49" s="101" t="s">
        <v>139</v>
      </c>
    </row>
    <row r="50" spans="1:9" s="57" customFormat="1" ht="21">
      <c r="A50" s="56"/>
      <c r="C50" s="57" t="s">
        <v>72</v>
      </c>
      <c r="I50" s="101" t="s">
        <v>140</v>
      </c>
    </row>
    <row r="51" spans="1:12" ht="15">
      <c r="A51" s="178"/>
      <c r="B51" s="180"/>
      <c r="C51" s="181"/>
      <c r="D51" s="181"/>
      <c r="E51" s="181"/>
      <c r="F51" s="181"/>
      <c r="G51" s="181"/>
      <c r="H51" s="181"/>
      <c r="I51" s="181"/>
      <c r="J51" s="181"/>
      <c r="K51" s="181"/>
      <c r="L51" s="181"/>
    </row>
    <row r="52" spans="1:12" ht="15">
      <c r="A52" s="179"/>
      <c r="B52" s="63" t="s">
        <v>103</v>
      </c>
      <c r="C52" s="63" t="s">
        <v>102</v>
      </c>
      <c r="D52" s="158" t="s">
        <v>108</v>
      </c>
      <c r="E52" s="158"/>
      <c r="F52" s="158"/>
      <c r="G52" s="182" t="s">
        <v>188</v>
      </c>
      <c r="H52" s="183"/>
      <c r="I52" s="183"/>
      <c r="J52" s="183"/>
      <c r="K52" s="183"/>
      <c r="L52" s="183"/>
    </row>
    <row r="53" spans="1:12" ht="15">
      <c r="A53" s="179"/>
      <c r="B53" s="64">
        <f>C53</f>
        <v>43191</v>
      </c>
      <c r="C53" s="127">
        <v>43191</v>
      </c>
      <c r="D53" s="157" t="s">
        <v>109</v>
      </c>
      <c r="E53" s="157"/>
      <c r="F53" s="157"/>
      <c r="G53" s="183"/>
      <c r="H53" s="183"/>
      <c r="I53" s="183"/>
      <c r="J53" s="183"/>
      <c r="K53" s="183"/>
      <c r="L53" s="183"/>
    </row>
    <row r="54" spans="1:12" ht="15">
      <c r="A54" s="179"/>
      <c r="B54" s="64">
        <f>C54</f>
        <v>43373</v>
      </c>
      <c r="C54" s="127">
        <v>43373</v>
      </c>
      <c r="D54" s="157" t="s">
        <v>110</v>
      </c>
      <c r="E54" s="157"/>
      <c r="F54" s="157"/>
      <c r="G54" s="183"/>
      <c r="H54" s="183"/>
      <c r="I54" s="183"/>
      <c r="J54" s="183"/>
      <c r="K54" s="183"/>
      <c r="L54" s="183"/>
    </row>
    <row r="55" spans="1:12" ht="15">
      <c r="A55" s="179"/>
      <c r="B55" s="64">
        <f>C55</f>
        <v>43556</v>
      </c>
      <c r="C55" s="127">
        <v>43556</v>
      </c>
      <c r="D55" s="157" t="s">
        <v>111</v>
      </c>
      <c r="E55" s="157"/>
      <c r="F55" s="157"/>
      <c r="G55" s="183"/>
      <c r="H55" s="183"/>
      <c r="I55" s="183"/>
      <c r="J55" s="183"/>
      <c r="K55" s="183"/>
      <c r="L55" s="183"/>
    </row>
    <row r="56" spans="1:12" ht="15">
      <c r="A56" s="179"/>
      <c r="B56" s="64">
        <f>C56</f>
        <v>43738</v>
      </c>
      <c r="C56" s="127">
        <v>43738</v>
      </c>
      <c r="D56" s="157" t="s">
        <v>112</v>
      </c>
      <c r="E56" s="157"/>
      <c r="F56" s="157"/>
      <c r="G56" s="183"/>
      <c r="H56" s="183"/>
      <c r="I56" s="183"/>
      <c r="J56" s="183"/>
      <c r="K56" s="183"/>
      <c r="L56" s="183"/>
    </row>
    <row r="57" spans="1:7" ht="15.75">
      <c r="A57" s="176" t="s">
        <v>179</v>
      </c>
      <c r="B57" s="112"/>
      <c r="C57" s="168" t="s">
        <v>180</v>
      </c>
      <c r="D57" s="168"/>
      <c r="E57" s="168"/>
      <c r="F57" s="168"/>
      <c r="G57" s="113" t="s">
        <v>181</v>
      </c>
    </row>
    <row r="58" spans="1:7" ht="15" customHeight="1">
      <c r="A58" s="177"/>
      <c r="B58" s="109">
        <v>1</v>
      </c>
      <c r="C58" s="110" t="s">
        <v>56</v>
      </c>
      <c r="D58" s="111"/>
      <c r="E58" s="111"/>
      <c r="F58" s="111"/>
      <c r="G58" s="102" t="s">
        <v>162</v>
      </c>
    </row>
    <row r="59" spans="1:17" ht="15" customHeight="1">
      <c r="A59" s="177"/>
      <c r="B59" s="109">
        <v>2</v>
      </c>
      <c r="C59" s="110" t="s">
        <v>146</v>
      </c>
      <c r="D59" s="111"/>
      <c r="E59" s="111"/>
      <c r="F59" s="111"/>
      <c r="G59" s="102" t="s">
        <v>163</v>
      </c>
      <c r="I59" s="159" t="s">
        <v>197</v>
      </c>
      <c r="J59" s="160"/>
      <c r="K59" s="160"/>
      <c r="L59" s="160"/>
      <c r="M59" s="160"/>
      <c r="N59" s="160"/>
      <c r="O59" s="160"/>
      <c r="P59" s="160"/>
      <c r="Q59" s="161"/>
    </row>
    <row r="60" spans="1:17" ht="15">
      <c r="A60" s="177"/>
      <c r="B60" s="109">
        <v>3</v>
      </c>
      <c r="C60" s="110" t="s">
        <v>147</v>
      </c>
      <c r="D60" s="111"/>
      <c r="E60" s="111"/>
      <c r="F60" s="111"/>
      <c r="G60" s="102" t="s">
        <v>164</v>
      </c>
      <c r="I60" s="162"/>
      <c r="J60" s="163"/>
      <c r="K60" s="163"/>
      <c r="L60" s="163"/>
      <c r="M60" s="163"/>
      <c r="N60" s="163"/>
      <c r="O60" s="163"/>
      <c r="P60" s="163"/>
      <c r="Q60" s="164"/>
    </row>
    <row r="61" spans="1:17" ht="15">
      <c r="A61" s="177"/>
      <c r="B61" s="109">
        <v>4</v>
      </c>
      <c r="C61" s="110" t="s">
        <v>64</v>
      </c>
      <c r="D61" s="111"/>
      <c r="E61" s="111"/>
      <c r="F61" s="111"/>
      <c r="G61" s="102" t="s">
        <v>64</v>
      </c>
      <c r="I61" s="162"/>
      <c r="J61" s="163"/>
      <c r="K61" s="163"/>
      <c r="L61" s="163"/>
      <c r="M61" s="163"/>
      <c r="N61" s="163"/>
      <c r="O61" s="163"/>
      <c r="P61" s="163"/>
      <c r="Q61" s="164"/>
    </row>
    <row r="62" spans="1:17" ht="15">
      <c r="A62" s="177"/>
      <c r="B62" s="109">
        <v>5</v>
      </c>
      <c r="C62" s="110" t="s">
        <v>65</v>
      </c>
      <c r="D62" s="111"/>
      <c r="E62" s="111"/>
      <c r="F62" s="111"/>
      <c r="G62" s="102" t="s">
        <v>65</v>
      </c>
      <c r="I62" s="162"/>
      <c r="J62" s="163"/>
      <c r="K62" s="163"/>
      <c r="L62" s="163"/>
      <c r="M62" s="163"/>
      <c r="N62" s="163"/>
      <c r="O62" s="163"/>
      <c r="P62" s="163"/>
      <c r="Q62" s="164"/>
    </row>
    <row r="63" spans="1:17" ht="15">
      <c r="A63" s="177"/>
      <c r="B63" s="109">
        <v>6</v>
      </c>
      <c r="C63" s="110" t="s">
        <v>148</v>
      </c>
      <c r="D63" s="111"/>
      <c r="E63" s="111"/>
      <c r="F63" s="111"/>
      <c r="G63" s="102" t="s">
        <v>165</v>
      </c>
      <c r="I63" s="162"/>
      <c r="J63" s="163"/>
      <c r="K63" s="163"/>
      <c r="L63" s="163"/>
      <c r="M63" s="163"/>
      <c r="N63" s="163"/>
      <c r="O63" s="163"/>
      <c r="P63" s="163"/>
      <c r="Q63" s="164"/>
    </row>
    <row r="64" spans="1:17" ht="15">
      <c r="A64" s="177"/>
      <c r="B64" s="109">
        <v>7</v>
      </c>
      <c r="C64" s="110" t="s">
        <v>66</v>
      </c>
      <c r="D64" s="111"/>
      <c r="E64" s="111"/>
      <c r="F64" s="111"/>
      <c r="G64" s="102" t="s">
        <v>66</v>
      </c>
      <c r="I64" s="162"/>
      <c r="J64" s="163"/>
      <c r="K64" s="163"/>
      <c r="L64" s="163"/>
      <c r="M64" s="163"/>
      <c r="N64" s="163"/>
      <c r="O64" s="163"/>
      <c r="P64" s="163"/>
      <c r="Q64" s="164"/>
    </row>
    <row r="65" spans="1:17" ht="15">
      <c r="A65" s="177"/>
      <c r="B65" s="109">
        <v>8</v>
      </c>
      <c r="C65" s="110" t="s">
        <v>67</v>
      </c>
      <c r="D65" s="111"/>
      <c r="E65" s="111"/>
      <c r="F65" s="111"/>
      <c r="G65" s="102" t="s">
        <v>67</v>
      </c>
      <c r="I65" s="165"/>
      <c r="J65" s="166"/>
      <c r="K65" s="166"/>
      <c r="L65" s="166"/>
      <c r="M65" s="166"/>
      <c r="N65" s="166"/>
      <c r="O65" s="166"/>
      <c r="P65" s="166"/>
      <c r="Q65" s="167"/>
    </row>
    <row r="66" spans="1:7" ht="15">
      <c r="A66" s="177"/>
      <c r="B66" s="109">
        <v>9</v>
      </c>
      <c r="C66" s="110" t="s">
        <v>68</v>
      </c>
      <c r="D66" s="111"/>
      <c r="E66" s="111"/>
      <c r="F66" s="111"/>
      <c r="G66" s="102" t="s">
        <v>68</v>
      </c>
    </row>
    <row r="67" spans="1:7" ht="15">
      <c r="A67" s="177"/>
      <c r="B67" s="109">
        <v>10</v>
      </c>
      <c r="C67" s="110" t="s">
        <v>149</v>
      </c>
      <c r="D67" s="111"/>
      <c r="E67" s="111"/>
      <c r="F67" s="111"/>
      <c r="G67" s="102" t="s">
        <v>69</v>
      </c>
    </row>
    <row r="68" spans="1:7" ht="15">
      <c r="A68" s="177"/>
      <c r="B68" s="109">
        <v>11</v>
      </c>
      <c r="C68" s="110" t="s">
        <v>150</v>
      </c>
      <c r="D68" s="111"/>
      <c r="E68" s="111"/>
      <c r="F68" s="111"/>
      <c r="G68" s="102" t="s">
        <v>166</v>
      </c>
    </row>
    <row r="69" spans="1:7" ht="15">
      <c r="A69" s="177"/>
      <c r="B69" s="109">
        <v>12</v>
      </c>
      <c r="C69" s="110" t="s">
        <v>151</v>
      </c>
      <c r="D69" s="111"/>
      <c r="E69" s="111"/>
      <c r="F69" s="111"/>
      <c r="G69" s="102" t="s">
        <v>167</v>
      </c>
    </row>
    <row r="70" spans="1:7" ht="15">
      <c r="A70" s="177"/>
      <c r="B70" s="109">
        <v>13</v>
      </c>
      <c r="C70" s="110" t="s">
        <v>152</v>
      </c>
      <c r="D70" s="111"/>
      <c r="E70" s="111"/>
      <c r="F70" s="111"/>
      <c r="G70" s="102" t="s">
        <v>168</v>
      </c>
    </row>
    <row r="71" spans="1:7" ht="15">
      <c r="A71" s="177"/>
      <c r="B71" s="109">
        <v>14</v>
      </c>
      <c r="C71" s="110" t="s">
        <v>153</v>
      </c>
      <c r="D71" s="111"/>
      <c r="E71" s="111"/>
      <c r="F71" s="111"/>
      <c r="G71" s="102" t="s">
        <v>169</v>
      </c>
    </row>
    <row r="72" spans="1:7" ht="15">
      <c r="A72" s="177"/>
      <c r="B72" s="109">
        <v>15</v>
      </c>
      <c r="C72" s="110" t="s">
        <v>154</v>
      </c>
      <c r="D72" s="111"/>
      <c r="E72" s="111"/>
      <c r="F72" s="111"/>
      <c r="G72" s="102" t="s">
        <v>170</v>
      </c>
    </row>
    <row r="73" spans="1:7" ht="15">
      <c r="A73" s="177"/>
      <c r="B73" s="109">
        <v>16</v>
      </c>
      <c r="C73" s="110" t="s">
        <v>155</v>
      </c>
      <c r="D73" s="111"/>
      <c r="E73" s="111"/>
      <c r="F73" s="111"/>
      <c r="G73" s="102" t="s">
        <v>171</v>
      </c>
    </row>
    <row r="74" spans="1:7" ht="15">
      <c r="A74" s="177"/>
      <c r="B74" s="109">
        <v>17</v>
      </c>
      <c r="C74" s="110" t="s">
        <v>156</v>
      </c>
      <c r="D74" s="111"/>
      <c r="E74" s="111"/>
      <c r="F74" s="111"/>
      <c r="G74" s="102" t="s">
        <v>172</v>
      </c>
    </row>
    <row r="75" spans="1:7" ht="15">
      <c r="A75" s="177"/>
      <c r="B75" s="109">
        <v>18</v>
      </c>
      <c r="C75" s="110" t="s">
        <v>157</v>
      </c>
      <c r="D75" s="111"/>
      <c r="E75" s="111"/>
      <c r="F75" s="111"/>
      <c r="G75" s="102" t="s">
        <v>173</v>
      </c>
    </row>
    <row r="76" spans="1:7" ht="15">
      <c r="A76" s="177"/>
      <c r="B76" s="109">
        <v>19</v>
      </c>
      <c r="C76" s="110" t="s">
        <v>70</v>
      </c>
      <c r="D76" s="111"/>
      <c r="E76" s="111"/>
      <c r="F76" s="111"/>
      <c r="G76" s="102" t="s">
        <v>174</v>
      </c>
    </row>
    <row r="77" spans="1:7" ht="15">
      <c r="A77" s="177"/>
      <c r="B77" s="109">
        <v>20</v>
      </c>
      <c r="C77" s="110" t="s">
        <v>158</v>
      </c>
      <c r="D77" s="111"/>
      <c r="E77" s="111"/>
      <c r="F77" s="111"/>
      <c r="G77" s="102" t="s">
        <v>175</v>
      </c>
    </row>
    <row r="78" spans="1:7" ht="15">
      <c r="A78" s="177"/>
      <c r="B78" s="109">
        <v>21</v>
      </c>
      <c r="C78" s="110" t="s">
        <v>159</v>
      </c>
      <c r="D78" s="111"/>
      <c r="E78" s="111"/>
      <c r="F78" s="111"/>
      <c r="G78" s="102" t="s">
        <v>176</v>
      </c>
    </row>
    <row r="79" spans="1:7" ht="15">
      <c r="A79" s="177"/>
      <c r="B79" s="109">
        <v>22</v>
      </c>
      <c r="C79" s="110" t="s">
        <v>160</v>
      </c>
      <c r="D79" s="111"/>
      <c r="E79" s="111"/>
      <c r="F79" s="111"/>
      <c r="G79" s="102" t="s">
        <v>177</v>
      </c>
    </row>
    <row r="80" spans="1:7" ht="15">
      <c r="A80" s="177"/>
      <c r="B80" s="109">
        <v>23</v>
      </c>
      <c r="C80" s="110" t="s">
        <v>161</v>
      </c>
      <c r="D80" s="111"/>
      <c r="E80" s="111"/>
      <c r="F80" s="111"/>
      <c r="G80" s="102" t="s">
        <v>178</v>
      </c>
    </row>
  </sheetData>
  <sheetProtection password="CB8A" sheet="1" objects="1" scenarios="1" selectLockedCells="1"/>
  <mergeCells count="12">
    <mergeCell ref="B2:S5"/>
    <mergeCell ref="A57:A80"/>
    <mergeCell ref="A51:A56"/>
    <mergeCell ref="B51:L51"/>
    <mergeCell ref="G52:L56"/>
    <mergeCell ref="D56:F56"/>
    <mergeCell ref="D55:F55"/>
    <mergeCell ref="D54:F54"/>
    <mergeCell ref="D53:F53"/>
    <mergeCell ref="D52:F52"/>
    <mergeCell ref="I59:Q65"/>
    <mergeCell ref="C57:F57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33"/>
  <dimension ref="A1:P57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11.710937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4" ht="31.5" customHeight="1">
      <c r="A1" s="214" t="s">
        <v>192</v>
      </c>
      <c r="B1" s="208">
        <v>0</v>
      </c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  <c r="K1" s="1">
        <v>1</v>
      </c>
      <c r="L1" s="96">
        <f>Info!C53</f>
        <v>43191</v>
      </c>
      <c r="M1" s="97" t="s">
        <v>105</v>
      </c>
      <c r="N1" s="2"/>
    </row>
    <row r="2" spans="1:13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K2" s="1">
        <v>0</v>
      </c>
      <c r="L2" s="96">
        <f>Info!C54</f>
        <v>43373</v>
      </c>
      <c r="M2" s="97" t="s">
        <v>104</v>
      </c>
    </row>
    <row r="3" spans="1:13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L3" s="96">
        <f>Info!C55</f>
        <v>43556</v>
      </c>
      <c r="M3" s="98" t="s">
        <v>106</v>
      </c>
    </row>
    <row r="4" spans="1:13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L4" s="96">
        <f>Info!C56</f>
        <v>43738</v>
      </c>
      <c r="M4" s="97" t="s">
        <v>107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203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"/>
      <c r="O5" s="13"/>
      <c r="P5" s="13"/>
    </row>
    <row r="6" spans="1:14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>
        <f aca="true" t="shared" si="0" ref="L6:L25">IF(AND(C6&gt;=$L$1,C6&lt;=$L$2,E6&gt;=100,E6&lt;=1500,F6&gt;=250,H6&gt;=20),E6,0)</f>
        <v>0</v>
      </c>
      <c r="M6" s="97">
        <f aca="true" t="shared" si="1" ref="M6:M25">IF(AND(C6&gt;=$L$3,C6&lt;=$L$4,E6&gt;=100,E6&lt;=1500,F6&gt;=250,H6&gt;=20),E6,0)</f>
        <v>0</v>
      </c>
      <c r="N6" s="2"/>
    </row>
    <row r="7" spans="1:14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Info!C64</f>
        <v>czerwona</v>
      </c>
      <c r="L7" s="97">
        <f t="shared" si="0"/>
        <v>0</v>
      </c>
      <c r="M7" s="97">
        <f t="shared" si="1"/>
        <v>0</v>
      </c>
      <c r="N7" s="2"/>
    </row>
    <row r="8" spans="1:14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Info!C65</f>
        <v>płowa</v>
      </c>
      <c r="L8" s="97">
        <f t="shared" si="0"/>
        <v>0</v>
      </c>
      <c r="M8" s="97">
        <f t="shared" si="1"/>
        <v>0</v>
      </c>
      <c r="N8" s="2"/>
    </row>
    <row r="9" spans="1:14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Info!C66</f>
        <v>biała</v>
      </c>
      <c r="L9" s="97">
        <f t="shared" si="0"/>
        <v>0</v>
      </c>
      <c r="M9" s="97">
        <f t="shared" si="1"/>
        <v>0</v>
      </c>
      <c r="N9" s="2"/>
    </row>
    <row r="10" spans="1:14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Info!C67</f>
        <v>szpakowata</v>
      </c>
      <c r="L10" s="97">
        <f t="shared" si="0"/>
        <v>0</v>
      </c>
      <c r="M10" s="97">
        <f t="shared" si="1"/>
        <v>0</v>
      </c>
      <c r="N10" s="2"/>
    </row>
    <row r="11" spans="1:14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Info!C68</f>
        <v>niebiesko-pstra</v>
      </c>
      <c r="L11" s="97">
        <f t="shared" si="0"/>
        <v>0</v>
      </c>
      <c r="M11" s="97">
        <f t="shared" si="1"/>
        <v>0</v>
      </c>
      <c r="N11" s="2"/>
    </row>
    <row r="12" spans="1:14" ht="18" customHeight="1">
      <c r="A12" s="114" t="s">
        <v>187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Info!C69</f>
        <v>nieb-nakr-pstra</v>
      </c>
      <c r="L12" s="97">
        <f t="shared" si="0"/>
        <v>0</v>
      </c>
      <c r="M12" s="97">
        <f t="shared" si="1"/>
        <v>0</v>
      </c>
      <c r="N12" s="2"/>
    </row>
    <row r="13" spans="1:14" ht="18" customHeight="1">
      <c r="A13" s="115" t="str">
        <f>'Ex'!A13</f>
        <v>NIENADÓWKA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Info!C70</f>
        <v>ciem-nakr-pstra</v>
      </c>
      <c r="L13" s="97">
        <f t="shared" si="0"/>
        <v>0</v>
      </c>
      <c r="M13" s="97">
        <f t="shared" si="1"/>
        <v>0</v>
      </c>
      <c r="N13" s="2"/>
    </row>
    <row r="14" spans="1:14" ht="18" customHeight="1" thickBot="1">
      <c r="A14" s="8" t="str">
        <f>'Ex'!A14</f>
        <v>7-8 grudnia 2019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Info!C71</f>
        <v>ciemno-pstra</v>
      </c>
      <c r="L14" s="97">
        <f t="shared" si="0"/>
        <v>0</v>
      </c>
      <c r="M14" s="97">
        <f t="shared" si="1"/>
        <v>0</v>
      </c>
      <c r="N14" s="2"/>
    </row>
    <row r="15" spans="1:14" ht="18" customHeight="1">
      <c r="A15" s="184" t="s">
        <v>183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Info!C72</f>
        <v>czarno-pstra</v>
      </c>
      <c r="L15" s="97">
        <f t="shared" si="0"/>
        <v>0</v>
      </c>
      <c r="M15" s="97">
        <f t="shared" si="1"/>
        <v>0</v>
      </c>
      <c r="N15" s="2"/>
    </row>
    <row r="16" spans="1:14" ht="18" customHeight="1">
      <c r="A16" s="201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Info!C73</f>
        <v>czer-nakr-pstra</v>
      </c>
      <c r="L16" s="97">
        <f t="shared" si="0"/>
        <v>0</v>
      </c>
      <c r="M16" s="97">
        <f t="shared" si="1"/>
        <v>0</v>
      </c>
      <c r="N16" s="2"/>
    </row>
    <row r="17" spans="1:14" ht="18" customHeight="1">
      <c r="A17" s="224"/>
      <c r="B17" s="17" t="s">
        <v>76</v>
      </c>
      <c r="C17" s="79"/>
      <c r="D17" s="65"/>
      <c r="E17" s="67"/>
      <c r="F17" s="68"/>
      <c r="G17" s="68"/>
      <c r="H17" s="69"/>
      <c r="I17" s="1">
        <v>17</v>
      </c>
      <c r="J17" s="1" t="str">
        <f>Info!C74</f>
        <v>czerwono-pstra</v>
      </c>
      <c r="L17" s="97">
        <f t="shared" si="0"/>
        <v>0</v>
      </c>
      <c r="M17" s="97">
        <f t="shared" si="1"/>
        <v>0</v>
      </c>
      <c r="N17" s="2"/>
    </row>
    <row r="18" spans="1:14" ht="18" customHeight="1" thickBot="1">
      <c r="A18" s="225"/>
      <c r="B18" s="17" t="s">
        <v>77</v>
      </c>
      <c r="C18" s="79"/>
      <c r="D18" s="65"/>
      <c r="E18" s="67"/>
      <c r="F18" s="68"/>
      <c r="G18" s="68"/>
      <c r="H18" s="69"/>
      <c r="I18" s="1">
        <v>18</v>
      </c>
      <c r="J18" s="1" t="str">
        <f>Info!C75</f>
        <v>płowo-pstra</v>
      </c>
      <c r="L18" s="97">
        <f t="shared" si="0"/>
        <v>0</v>
      </c>
      <c r="M18" s="97">
        <f t="shared" si="1"/>
        <v>0</v>
      </c>
      <c r="N18" s="2"/>
    </row>
    <row r="19" spans="1:14" ht="18" customHeight="1">
      <c r="A19" s="184" t="s">
        <v>204</v>
      </c>
      <c r="B19" s="17" t="s">
        <v>78</v>
      </c>
      <c r="C19" s="79"/>
      <c r="D19" s="65"/>
      <c r="E19" s="67"/>
      <c r="F19" s="68"/>
      <c r="G19" s="68"/>
      <c r="H19" s="69"/>
      <c r="I19" s="1">
        <v>19</v>
      </c>
      <c r="J19" s="1" t="str">
        <f>Info!C76</f>
        <v>szpak-pstra</v>
      </c>
      <c r="L19" s="97">
        <f t="shared" si="0"/>
        <v>0</v>
      </c>
      <c r="M19" s="97">
        <f t="shared" si="1"/>
        <v>0</v>
      </c>
      <c r="N19" s="2"/>
    </row>
    <row r="20" spans="1:14" ht="18" customHeight="1">
      <c r="A20" s="185"/>
      <c r="B20" s="17" t="s">
        <v>79</v>
      </c>
      <c r="C20" s="79"/>
      <c r="D20" s="65"/>
      <c r="E20" s="67"/>
      <c r="F20" s="68"/>
      <c r="G20" s="68"/>
      <c r="H20" s="69"/>
      <c r="I20" s="1">
        <v>20</v>
      </c>
      <c r="J20" s="1" t="str">
        <f>Info!C77</f>
        <v>czerwono-szpak</v>
      </c>
      <c r="L20" s="97">
        <f t="shared" si="0"/>
        <v>0</v>
      </c>
      <c r="M20" s="97">
        <f t="shared" si="1"/>
        <v>0</v>
      </c>
      <c r="N20" s="2"/>
    </row>
    <row r="21" spans="1:14" ht="18" customHeight="1">
      <c r="A21" s="188">
        <f>Info!I1</f>
        <v>290</v>
      </c>
      <c r="B21" s="17" t="s">
        <v>80</v>
      </c>
      <c r="C21" s="79"/>
      <c r="D21" s="65"/>
      <c r="E21" s="67"/>
      <c r="F21" s="68"/>
      <c r="G21" s="68"/>
      <c r="H21" s="69"/>
      <c r="I21" s="1">
        <v>21</v>
      </c>
      <c r="J21" s="1" t="str">
        <f>Info!C78</f>
        <v>czer-szp-pstra</v>
      </c>
      <c r="L21" s="97">
        <f t="shared" si="0"/>
        <v>0</v>
      </c>
      <c r="M21" s="97">
        <f t="shared" si="1"/>
        <v>0</v>
      </c>
      <c r="N21" s="2"/>
    </row>
    <row r="22" spans="1:14" ht="18" customHeight="1" thickBot="1">
      <c r="A22" s="189"/>
      <c r="B22" s="17" t="s">
        <v>81</v>
      </c>
      <c r="C22" s="79"/>
      <c r="D22" s="65"/>
      <c r="E22" s="67"/>
      <c r="F22" s="68"/>
      <c r="G22" s="68"/>
      <c r="H22" s="69"/>
      <c r="I22" s="1">
        <v>22</v>
      </c>
      <c r="J22" s="1" t="str">
        <f>Info!C79</f>
        <v>płowo-szpak</v>
      </c>
      <c r="L22" s="97">
        <f t="shared" si="0"/>
        <v>0</v>
      </c>
      <c r="M22" s="97">
        <f t="shared" si="1"/>
        <v>0</v>
      </c>
      <c r="N22" s="2"/>
    </row>
    <row r="23" spans="1:14" ht="18" customHeight="1">
      <c r="A23" s="78" t="s">
        <v>205</v>
      </c>
      <c r="B23" s="17" t="s">
        <v>82</v>
      </c>
      <c r="C23" s="79"/>
      <c r="D23" s="65"/>
      <c r="E23" s="67"/>
      <c r="F23" s="68"/>
      <c r="G23" s="68"/>
      <c r="H23" s="69"/>
      <c r="I23" s="1">
        <v>23</v>
      </c>
      <c r="J23" s="1" t="str">
        <f>Info!C80</f>
        <v>pł-szpak-pstra</v>
      </c>
      <c r="L23" s="97">
        <f t="shared" si="0"/>
        <v>0</v>
      </c>
      <c r="M23" s="97">
        <f t="shared" si="1"/>
        <v>0</v>
      </c>
      <c r="N23" s="2"/>
    </row>
    <row r="24" spans="1:14" ht="18" customHeight="1">
      <c r="A24" s="190" t="str">
        <f>Info!H1</f>
        <v>KROSNO</v>
      </c>
      <c r="B24" s="17" t="s">
        <v>83</v>
      </c>
      <c r="C24" s="79"/>
      <c r="D24" s="65"/>
      <c r="E24" s="67"/>
      <c r="F24" s="68"/>
      <c r="G24" s="68"/>
      <c r="H24" s="69"/>
      <c r="J24" s="2"/>
      <c r="K24" s="2"/>
      <c r="L24" s="97">
        <f t="shared" si="0"/>
        <v>0</v>
      </c>
      <c r="M24" s="97">
        <f t="shared" si="1"/>
        <v>0</v>
      </c>
      <c r="N24" s="2"/>
    </row>
    <row r="25" spans="1:13" ht="18" customHeight="1" thickBot="1">
      <c r="A25" s="191"/>
      <c r="B25" s="25" t="s">
        <v>84</v>
      </c>
      <c r="C25" s="79"/>
      <c r="D25" s="73"/>
      <c r="E25" s="74"/>
      <c r="F25" s="75"/>
      <c r="G25" s="75"/>
      <c r="H25" s="76"/>
      <c r="L25" s="97">
        <f t="shared" si="0"/>
        <v>0</v>
      </c>
      <c r="M25" s="97">
        <f t="shared" si="1"/>
        <v>0</v>
      </c>
    </row>
    <row r="26" spans="1:13" ht="24" customHeight="1" thickBot="1">
      <c r="A26" s="131" t="s">
        <v>100</v>
      </c>
      <c r="B26" s="222"/>
      <c r="C26" s="223"/>
      <c r="D26" s="223"/>
      <c r="E26" s="145"/>
      <c r="F26" s="194" t="s">
        <v>101</v>
      </c>
      <c r="G26" s="195"/>
      <c r="H26" s="196"/>
      <c r="L26" s="97"/>
      <c r="M26" s="97"/>
    </row>
    <row r="27" spans="1:13" ht="24" customHeight="1" thickBot="1">
      <c r="A27" s="146" t="s">
        <v>222</v>
      </c>
      <c r="B27" s="220" t="str">
        <f>'Ex'!B27</f>
        <v>Kkm za 2019 rok </v>
      </c>
      <c r="C27" s="221"/>
      <c r="D27" s="221"/>
      <c r="E27" s="59">
        <f>SUM(M6:M25,M28:M57)</f>
        <v>0</v>
      </c>
      <c r="F27" s="197">
        <f>IF(OR(AND(H1=1,SUM(L6:M25,L28:M57)&gt;=4500),AND(H1=0,SUM(L6:M25,L28:M57)&gt;=3500)),SUM(L6:M25,L28:M57),IF(OR(AND(H1&lt;&gt;0,H1&lt;&gt;1),SUM(L6:M25,L28:M57)=0),0,"MAŁO"))</f>
        <v>0</v>
      </c>
      <c r="G27" s="198"/>
      <c r="H27" s="60" t="s">
        <v>18</v>
      </c>
      <c r="L27" s="97"/>
      <c r="M27" s="97"/>
    </row>
    <row r="28" spans="1:13" ht="18" customHeight="1">
      <c r="A28" s="226" t="s">
        <v>237</v>
      </c>
      <c r="B28" s="147" t="s">
        <v>206</v>
      </c>
      <c r="C28" s="148"/>
      <c r="D28" s="149"/>
      <c r="E28" s="150"/>
      <c r="F28" s="151"/>
      <c r="G28" s="151"/>
      <c r="H28" s="152"/>
      <c r="L28" s="97">
        <f aca="true" t="shared" si="2" ref="L28:L57">IF(AND(C28&gt;=$L$1,C28&lt;=$L$2,E28&gt;=100,E28&lt;=1500,F28&gt;=250,H28&gt;=20),E28,0)</f>
        <v>0</v>
      </c>
      <c r="M28" s="97">
        <f aca="true" t="shared" si="3" ref="M28:M57">IF(AND(C28&gt;=$L$3,C28&lt;=$L$4,E28&gt;=100,E28&lt;=1500,F28&gt;=250,H28&gt;=20),E28,0)</f>
        <v>0</v>
      </c>
    </row>
    <row r="29" spans="1:13" ht="18" customHeight="1">
      <c r="A29" s="227"/>
      <c r="B29" s="17" t="s">
        <v>207</v>
      </c>
      <c r="C29" s="79"/>
      <c r="D29" s="65"/>
      <c r="E29" s="67"/>
      <c r="F29" s="68"/>
      <c r="G29" s="70"/>
      <c r="H29" s="69"/>
      <c r="L29" s="97">
        <f t="shared" si="2"/>
        <v>0</v>
      </c>
      <c r="M29" s="97">
        <f t="shared" si="3"/>
        <v>0</v>
      </c>
    </row>
    <row r="30" spans="1:13" ht="18" customHeight="1">
      <c r="A30" s="227"/>
      <c r="B30" s="17" t="s">
        <v>208</v>
      </c>
      <c r="C30" s="79"/>
      <c r="D30" s="65"/>
      <c r="E30" s="67"/>
      <c r="F30" s="68"/>
      <c r="G30" s="70"/>
      <c r="H30" s="69"/>
      <c r="L30" s="97">
        <f t="shared" si="2"/>
        <v>0</v>
      </c>
      <c r="M30" s="97">
        <f t="shared" si="3"/>
        <v>0</v>
      </c>
    </row>
    <row r="31" spans="1:13" ht="18" customHeight="1">
      <c r="A31" s="227"/>
      <c r="B31" s="17" t="s">
        <v>209</v>
      </c>
      <c r="C31" s="79"/>
      <c r="D31" s="65"/>
      <c r="E31" s="67"/>
      <c r="F31" s="68"/>
      <c r="G31" s="70"/>
      <c r="H31" s="69"/>
      <c r="L31" s="97">
        <f t="shared" si="2"/>
        <v>0</v>
      </c>
      <c r="M31" s="97">
        <f t="shared" si="3"/>
        <v>0</v>
      </c>
    </row>
    <row r="32" spans="1:13" ht="18" customHeight="1">
      <c r="A32" s="227"/>
      <c r="B32" s="17" t="s">
        <v>210</v>
      </c>
      <c r="C32" s="79"/>
      <c r="D32" s="65"/>
      <c r="E32" s="67"/>
      <c r="F32" s="68"/>
      <c r="G32" s="70"/>
      <c r="H32" s="69"/>
      <c r="L32" s="97">
        <f t="shared" si="2"/>
        <v>0</v>
      </c>
      <c r="M32" s="97">
        <f t="shared" si="3"/>
        <v>0</v>
      </c>
    </row>
    <row r="33" spans="1:13" ht="18" customHeight="1">
      <c r="A33" s="227"/>
      <c r="B33" s="17" t="s">
        <v>211</v>
      </c>
      <c r="C33" s="79"/>
      <c r="D33" s="65"/>
      <c r="E33" s="67"/>
      <c r="F33" s="68"/>
      <c r="G33" s="70"/>
      <c r="H33" s="69"/>
      <c r="L33" s="97">
        <f t="shared" si="2"/>
        <v>0</v>
      </c>
      <c r="M33" s="97">
        <f t="shared" si="3"/>
        <v>0</v>
      </c>
    </row>
    <row r="34" spans="1:13" ht="18" customHeight="1">
      <c r="A34" s="227"/>
      <c r="B34" s="17" t="s">
        <v>212</v>
      </c>
      <c r="C34" s="79"/>
      <c r="D34" s="65"/>
      <c r="E34" s="67"/>
      <c r="F34" s="68"/>
      <c r="G34" s="70"/>
      <c r="H34" s="69"/>
      <c r="L34" s="97">
        <f t="shared" si="2"/>
        <v>0</v>
      </c>
      <c r="M34" s="97">
        <f t="shared" si="3"/>
        <v>0</v>
      </c>
    </row>
    <row r="35" spans="1:13" ht="18" customHeight="1">
      <c r="A35" s="227"/>
      <c r="B35" s="17" t="s">
        <v>213</v>
      </c>
      <c r="C35" s="79"/>
      <c r="D35" s="65"/>
      <c r="E35" s="67"/>
      <c r="F35" s="68"/>
      <c r="G35" s="70"/>
      <c r="H35" s="69"/>
      <c r="L35" s="97">
        <f t="shared" si="2"/>
        <v>0</v>
      </c>
      <c r="M35" s="97">
        <f t="shared" si="3"/>
        <v>0</v>
      </c>
    </row>
    <row r="36" spans="1:13" ht="18" customHeight="1">
      <c r="A36" s="227"/>
      <c r="B36" s="17" t="s">
        <v>214</v>
      </c>
      <c r="C36" s="79"/>
      <c r="D36" s="65"/>
      <c r="E36" s="67"/>
      <c r="F36" s="68"/>
      <c r="G36" s="70"/>
      <c r="H36" s="69"/>
      <c r="L36" s="97">
        <f t="shared" si="2"/>
        <v>0</v>
      </c>
      <c r="M36" s="97">
        <f t="shared" si="3"/>
        <v>0</v>
      </c>
    </row>
    <row r="37" spans="1:13" ht="18" customHeight="1">
      <c r="A37" s="227"/>
      <c r="B37" s="17" t="s">
        <v>215</v>
      </c>
      <c r="C37" s="79"/>
      <c r="D37" s="65"/>
      <c r="E37" s="67"/>
      <c r="F37" s="68"/>
      <c r="G37" s="68"/>
      <c r="H37" s="69"/>
      <c r="L37" s="97">
        <f t="shared" si="2"/>
        <v>0</v>
      </c>
      <c r="M37" s="97">
        <f t="shared" si="3"/>
        <v>0</v>
      </c>
    </row>
    <row r="38" spans="1:13" ht="18" customHeight="1">
      <c r="A38" s="227"/>
      <c r="B38" s="17" t="s">
        <v>216</v>
      </c>
      <c r="C38" s="79"/>
      <c r="D38" s="66"/>
      <c r="E38" s="71"/>
      <c r="F38" s="70"/>
      <c r="G38" s="70"/>
      <c r="H38" s="72"/>
      <c r="L38" s="97">
        <f t="shared" si="2"/>
        <v>0</v>
      </c>
      <c r="M38" s="97">
        <f t="shared" si="3"/>
        <v>0</v>
      </c>
    </row>
    <row r="39" spans="1:13" ht="18" customHeight="1">
      <c r="A39" s="227"/>
      <c r="B39" s="17" t="s">
        <v>217</v>
      </c>
      <c r="C39" s="79"/>
      <c r="D39" s="65"/>
      <c r="E39" s="67"/>
      <c r="F39" s="68"/>
      <c r="G39" s="68"/>
      <c r="H39" s="69"/>
      <c r="L39" s="97">
        <f t="shared" si="2"/>
        <v>0</v>
      </c>
      <c r="M39" s="97">
        <f t="shared" si="3"/>
        <v>0</v>
      </c>
    </row>
    <row r="40" spans="1:13" ht="18" customHeight="1">
      <c r="A40" s="227"/>
      <c r="B40" s="17" t="s">
        <v>218</v>
      </c>
      <c r="C40" s="79"/>
      <c r="D40" s="65"/>
      <c r="E40" s="67"/>
      <c r="F40" s="68"/>
      <c r="G40" s="70"/>
      <c r="H40" s="69"/>
      <c r="L40" s="97">
        <f t="shared" si="2"/>
        <v>0</v>
      </c>
      <c r="M40" s="97">
        <f t="shared" si="3"/>
        <v>0</v>
      </c>
    </row>
    <row r="41" spans="1:13" ht="18" customHeight="1">
      <c r="A41" s="227"/>
      <c r="B41" s="17" t="s">
        <v>219</v>
      </c>
      <c r="C41" s="79"/>
      <c r="D41" s="65"/>
      <c r="E41" s="67"/>
      <c r="F41" s="68"/>
      <c r="G41" s="68"/>
      <c r="H41" s="69"/>
      <c r="L41" s="97">
        <f t="shared" si="2"/>
        <v>0</v>
      </c>
      <c r="M41" s="97">
        <f t="shared" si="3"/>
        <v>0</v>
      </c>
    </row>
    <row r="42" spans="1:13" ht="18" customHeight="1">
      <c r="A42" s="227"/>
      <c r="B42" s="17" t="s">
        <v>220</v>
      </c>
      <c r="C42" s="79"/>
      <c r="D42" s="66"/>
      <c r="E42" s="71"/>
      <c r="F42" s="70"/>
      <c r="G42" s="70"/>
      <c r="H42" s="72"/>
      <c r="L42" s="97">
        <f t="shared" si="2"/>
        <v>0</v>
      </c>
      <c r="M42" s="97">
        <f t="shared" si="3"/>
        <v>0</v>
      </c>
    </row>
    <row r="43" spans="1:13" ht="18" customHeight="1">
      <c r="A43" s="227"/>
      <c r="B43" s="17" t="s">
        <v>221</v>
      </c>
      <c r="C43" s="79"/>
      <c r="D43" s="65"/>
      <c r="E43" s="67"/>
      <c r="F43" s="68"/>
      <c r="G43" s="70"/>
      <c r="H43" s="69"/>
      <c r="L43" s="97">
        <f t="shared" si="2"/>
        <v>0</v>
      </c>
      <c r="M43" s="97">
        <f t="shared" si="3"/>
        <v>0</v>
      </c>
    </row>
    <row r="44" spans="1:13" ht="18" customHeight="1">
      <c r="A44" s="227"/>
      <c r="B44" s="17" t="s">
        <v>223</v>
      </c>
      <c r="C44" s="79"/>
      <c r="D44" s="65"/>
      <c r="E44" s="67"/>
      <c r="F44" s="68"/>
      <c r="G44" s="70"/>
      <c r="H44" s="69"/>
      <c r="L44" s="97">
        <f t="shared" si="2"/>
        <v>0</v>
      </c>
      <c r="M44" s="97">
        <f t="shared" si="3"/>
        <v>0</v>
      </c>
    </row>
    <row r="45" spans="1:13" ht="18" customHeight="1">
      <c r="A45" s="227"/>
      <c r="B45" s="17" t="s">
        <v>224</v>
      </c>
      <c r="C45" s="79"/>
      <c r="D45" s="65"/>
      <c r="E45" s="67"/>
      <c r="F45" s="68"/>
      <c r="G45" s="70"/>
      <c r="H45" s="69"/>
      <c r="L45" s="97">
        <f t="shared" si="2"/>
        <v>0</v>
      </c>
      <c r="M45" s="97">
        <f t="shared" si="3"/>
        <v>0</v>
      </c>
    </row>
    <row r="46" spans="1:13" ht="18" customHeight="1">
      <c r="A46" s="227"/>
      <c r="B46" s="17" t="s">
        <v>225</v>
      </c>
      <c r="C46" s="79"/>
      <c r="D46" s="65"/>
      <c r="E46" s="67"/>
      <c r="F46" s="68"/>
      <c r="G46" s="70"/>
      <c r="H46" s="69"/>
      <c r="L46" s="97">
        <f t="shared" si="2"/>
        <v>0</v>
      </c>
      <c r="M46" s="97">
        <f t="shared" si="3"/>
        <v>0</v>
      </c>
    </row>
    <row r="47" spans="1:13" ht="18" customHeight="1">
      <c r="A47" s="227"/>
      <c r="B47" s="17" t="s">
        <v>226</v>
      </c>
      <c r="C47" s="79"/>
      <c r="D47" s="65"/>
      <c r="E47" s="67"/>
      <c r="F47" s="68"/>
      <c r="G47" s="68"/>
      <c r="H47" s="69"/>
      <c r="L47" s="97">
        <f t="shared" si="2"/>
        <v>0</v>
      </c>
      <c r="M47" s="97">
        <f t="shared" si="3"/>
        <v>0</v>
      </c>
    </row>
    <row r="48" spans="1:13" ht="18" customHeight="1">
      <c r="A48" s="227"/>
      <c r="B48" s="17" t="s">
        <v>227</v>
      </c>
      <c r="C48" s="79"/>
      <c r="D48" s="66"/>
      <c r="E48" s="71"/>
      <c r="F48" s="70"/>
      <c r="G48" s="70"/>
      <c r="H48" s="72"/>
      <c r="L48" s="97">
        <f t="shared" si="2"/>
        <v>0</v>
      </c>
      <c r="M48" s="97">
        <f t="shared" si="3"/>
        <v>0</v>
      </c>
    </row>
    <row r="49" spans="1:13" ht="18" customHeight="1">
      <c r="A49" s="227"/>
      <c r="B49" s="17" t="s">
        <v>228</v>
      </c>
      <c r="C49" s="79"/>
      <c r="D49" s="65"/>
      <c r="E49" s="67"/>
      <c r="F49" s="68"/>
      <c r="G49" s="68"/>
      <c r="H49" s="69"/>
      <c r="L49" s="97">
        <f t="shared" si="2"/>
        <v>0</v>
      </c>
      <c r="M49" s="97">
        <f t="shared" si="3"/>
        <v>0</v>
      </c>
    </row>
    <row r="50" spans="1:13" ht="18" customHeight="1">
      <c r="A50" s="227"/>
      <c r="B50" s="17" t="s">
        <v>229</v>
      </c>
      <c r="C50" s="79"/>
      <c r="D50" s="65"/>
      <c r="E50" s="67"/>
      <c r="F50" s="68"/>
      <c r="G50" s="70"/>
      <c r="H50" s="69"/>
      <c r="L50" s="97">
        <f t="shared" si="2"/>
        <v>0</v>
      </c>
      <c r="M50" s="97">
        <f t="shared" si="3"/>
        <v>0</v>
      </c>
    </row>
    <row r="51" spans="1:13" ht="18" customHeight="1">
      <c r="A51" s="227"/>
      <c r="B51" s="17" t="s">
        <v>230</v>
      </c>
      <c r="C51" s="79"/>
      <c r="D51" s="65"/>
      <c r="E51" s="67"/>
      <c r="F51" s="68"/>
      <c r="G51" s="68"/>
      <c r="H51" s="69"/>
      <c r="L51" s="97">
        <f t="shared" si="2"/>
        <v>0</v>
      </c>
      <c r="M51" s="97">
        <f t="shared" si="3"/>
        <v>0</v>
      </c>
    </row>
    <row r="52" spans="1:13" ht="18" customHeight="1">
      <c r="A52" s="227"/>
      <c r="B52" s="17" t="s">
        <v>231</v>
      </c>
      <c r="C52" s="79"/>
      <c r="D52" s="66"/>
      <c r="E52" s="71"/>
      <c r="F52" s="70"/>
      <c r="G52" s="70"/>
      <c r="H52" s="72"/>
      <c r="L52" s="97">
        <f t="shared" si="2"/>
        <v>0</v>
      </c>
      <c r="M52" s="97">
        <f t="shared" si="3"/>
        <v>0</v>
      </c>
    </row>
    <row r="53" spans="1:13" ht="18" customHeight="1">
      <c r="A53" s="227"/>
      <c r="B53" s="17" t="s">
        <v>232</v>
      </c>
      <c r="C53" s="79"/>
      <c r="D53" s="65"/>
      <c r="E53" s="67"/>
      <c r="F53" s="68"/>
      <c r="G53" s="68"/>
      <c r="H53" s="69"/>
      <c r="L53" s="97">
        <f t="shared" si="2"/>
        <v>0</v>
      </c>
      <c r="M53" s="97">
        <f t="shared" si="3"/>
        <v>0</v>
      </c>
    </row>
    <row r="54" spans="1:13" ht="18" customHeight="1">
      <c r="A54" s="227"/>
      <c r="B54" s="17" t="s">
        <v>233</v>
      </c>
      <c r="C54" s="79"/>
      <c r="D54" s="65"/>
      <c r="E54" s="67"/>
      <c r="F54" s="68"/>
      <c r="G54" s="68"/>
      <c r="H54" s="69"/>
      <c r="L54" s="97">
        <f t="shared" si="2"/>
        <v>0</v>
      </c>
      <c r="M54" s="97">
        <f t="shared" si="3"/>
        <v>0</v>
      </c>
    </row>
    <row r="55" spans="1:13" ht="18" customHeight="1">
      <c r="A55" s="227"/>
      <c r="B55" s="17" t="s">
        <v>234</v>
      </c>
      <c r="C55" s="79"/>
      <c r="D55" s="65"/>
      <c r="E55" s="67"/>
      <c r="F55" s="68"/>
      <c r="G55" s="68"/>
      <c r="H55" s="69"/>
      <c r="L55" s="97">
        <f t="shared" si="2"/>
        <v>0</v>
      </c>
      <c r="M55" s="97">
        <f t="shared" si="3"/>
        <v>0</v>
      </c>
    </row>
    <row r="56" spans="1:13" ht="18" customHeight="1">
      <c r="A56" s="227"/>
      <c r="B56" s="17" t="s">
        <v>235</v>
      </c>
      <c r="C56" s="79"/>
      <c r="D56" s="65"/>
      <c r="E56" s="67"/>
      <c r="F56" s="68"/>
      <c r="G56" s="68"/>
      <c r="H56" s="69"/>
      <c r="L56" s="97">
        <f t="shared" si="2"/>
        <v>0</v>
      </c>
      <c r="M56" s="97">
        <f t="shared" si="3"/>
        <v>0</v>
      </c>
    </row>
    <row r="57" spans="1:13" ht="18" customHeight="1" thickBot="1">
      <c r="A57" s="228"/>
      <c r="B57" s="153" t="s">
        <v>236</v>
      </c>
      <c r="C57" s="154"/>
      <c r="D57" s="155"/>
      <c r="E57" s="156"/>
      <c r="F57" s="75"/>
      <c r="G57" s="75"/>
      <c r="H57" s="76"/>
      <c r="L57" s="97">
        <f t="shared" si="2"/>
        <v>0</v>
      </c>
      <c r="M57" s="97">
        <f t="shared" si="3"/>
        <v>0</v>
      </c>
    </row>
  </sheetData>
  <sheetProtection password="CB8A" sheet="1" objects="1" scenarios="1" selectLockedCells="1"/>
  <mergeCells count="16">
    <mergeCell ref="B27:D27"/>
    <mergeCell ref="F26:H26"/>
    <mergeCell ref="A19:A20"/>
    <mergeCell ref="A17:A18"/>
    <mergeCell ref="A24:A25"/>
    <mergeCell ref="A21:A22"/>
    <mergeCell ref="A1:A4"/>
    <mergeCell ref="A28:A57"/>
    <mergeCell ref="F27:G27"/>
    <mergeCell ref="B26:D26"/>
    <mergeCell ref="E2:G2"/>
    <mergeCell ref="B1:C2"/>
    <mergeCell ref="E1:G1"/>
    <mergeCell ref="A15:A16"/>
    <mergeCell ref="D3:H3"/>
    <mergeCell ref="B3:C3"/>
  </mergeCells>
  <conditionalFormatting sqref="G5:G25 G28:G57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 H28:H57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B1:C2">
    <cfRule type="cellIs" priority="5" dxfId="2" operator="greaterThan" stopIfTrue="1">
      <formula>0</formula>
    </cfRule>
    <cfRule type="cellIs" priority="6" dxfId="12" operator="equal" stopIfTrue="1">
      <formula>0</formula>
    </cfRule>
  </conditionalFormatting>
  <conditionalFormatting sqref="E6:E25 E28:E57">
    <cfRule type="cellIs" priority="7" dxfId="2" operator="between" stopIfTrue="1">
      <formula>100</formula>
      <formula>1500</formula>
    </cfRule>
    <cfRule type="cellIs" priority="8" dxfId="0" operator="between" stopIfTrue="1">
      <formula>0.01</formula>
      <formula>99.99999</formula>
    </cfRule>
    <cfRule type="cellIs" priority="9" dxfId="0" operator="greaterThan" stopIfTrue="1">
      <formula>1500</formula>
    </cfRule>
  </conditionalFormatting>
  <conditionalFormatting sqref="F6:F25 F28:F57">
    <cfRule type="cellIs" priority="10" dxfId="0" operator="between" stopIfTrue="1">
      <formula>1</formula>
      <formula>249</formula>
    </cfRule>
    <cfRule type="cellIs" priority="11" dxfId="2" operator="greaterThanOrEqual" stopIfTrue="1">
      <formula>250</formula>
    </cfRule>
  </conditionalFormatting>
  <conditionalFormatting sqref="F27:G27">
    <cfRule type="cellIs" priority="12" dxfId="0" operator="between" stopIfTrue="1">
      <formula>0.01</formula>
      <formula>3499.99</formula>
    </cfRule>
    <cfRule type="cellIs" priority="13" dxfId="2" operator="between" stopIfTrue="1">
      <formula>3500</formula>
      <formula>16000</formula>
    </cfRule>
    <cfRule type="cellIs" priority="14" dxfId="0" operator="greaterThan" stopIfTrue="1">
      <formula>16000</formula>
    </cfRule>
  </conditionalFormatting>
  <conditionalFormatting sqref="H1">
    <cfRule type="cellIs" priority="15" dxfId="0" operator="notEqual" stopIfTrue="1">
      <formula>1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34"/>
  <dimension ref="A1:P57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11.710937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4" ht="31.5" customHeight="1">
      <c r="A1" s="214" t="s">
        <v>192</v>
      </c>
      <c r="B1" s="208">
        <v>0</v>
      </c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  <c r="K1" s="1">
        <v>1</v>
      </c>
      <c r="L1" s="96">
        <f>Info!C53</f>
        <v>43191</v>
      </c>
      <c r="M1" s="97" t="s">
        <v>105</v>
      </c>
      <c r="N1" s="2"/>
    </row>
    <row r="2" spans="1:13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K2" s="1">
        <v>0</v>
      </c>
      <c r="L2" s="96">
        <f>Info!C54</f>
        <v>43373</v>
      </c>
      <c r="M2" s="97" t="s">
        <v>104</v>
      </c>
    </row>
    <row r="3" spans="1:13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L3" s="96">
        <f>Info!C55</f>
        <v>43556</v>
      </c>
      <c r="M3" s="98" t="s">
        <v>106</v>
      </c>
    </row>
    <row r="4" spans="1:13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L4" s="96">
        <f>Info!C56</f>
        <v>43738</v>
      </c>
      <c r="M4" s="97" t="s">
        <v>107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203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"/>
      <c r="O5" s="13"/>
      <c r="P5" s="13"/>
    </row>
    <row r="6" spans="1:14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>
        <f aca="true" t="shared" si="0" ref="L6:L25">IF(AND(C6&gt;=$L$1,C6&lt;=$L$2,E6&gt;=100,E6&lt;=1500,F6&gt;=250,H6&gt;=20),E6,0)</f>
        <v>0</v>
      </c>
      <c r="M6" s="97">
        <f aca="true" t="shared" si="1" ref="M6:M25">IF(AND(C6&gt;=$L$3,C6&lt;=$L$4,E6&gt;=100,E6&lt;=1500,F6&gt;=250,H6&gt;=20),E6,0)</f>
        <v>0</v>
      </c>
      <c r="N6" s="2"/>
    </row>
    <row r="7" spans="1:14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Info!C64</f>
        <v>czerwona</v>
      </c>
      <c r="L7" s="97">
        <f t="shared" si="0"/>
        <v>0</v>
      </c>
      <c r="M7" s="97">
        <f t="shared" si="1"/>
        <v>0</v>
      </c>
      <c r="N7" s="2"/>
    </row>
    <row r="8" spans="1:14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Info!C65</f>
        <v>płowa</v>
      </c>
      <c r="L8" s="97">
        <f t="shared" si="0"/>
        <v>0</v>
      </c>
      <c r="M8" s="97">
        <f t="shared" si="1"/>
        <v>0</v>
      </c>
      <c r="N8" s="2"/>
    </row>
    <row r="9" spans="1:14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Info!C66</f>
        <v>biała</v>
      </c>
      <c r="L9" s="97">
        <f t="shared" si="0"/>
        <v>0</v>
      </c>
      <c r="M9" s="97">
        <f t="shared" si="1"/>
        <v>0</v>
      </c>
      <c r="N9" s="2"/>
    </row>
    <row r="10" spans="1:14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Info!C67</f>
        <v>szpakowata</v>
      </c>
      <c r="L10" s="97">
        <f t="shared" si="0"/>
        <v>0</v>
      </c>
      <c r="M10" s="97">
        <f t="shared" si="1"/>
        <v>0</v>
      </c>
      <c r="N10" s="2"/>
    </row>
    <row r="11" spans="1:14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Info!C68</f>
        <v>niebiesko-pstra</v>
      </c>
      <c r="L11" s="97">
        <f t="shared" si="0"/>
        <v>0</v>
      </c>
      <c r="M11" s="97">
        <f t="shared" si="1"/>
        <v>0</v>
      </c>
      <c r="N11" s="2"/>
    </row>
    <row r="12" spans="1:14" ht="18" customHeight="1">
      <c r="A12" s="114" t="s">
        <v>187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Info!C69</f>
        <v>nieb-nakr-pstra</v>
      </c>
      <c r="L12" s="97">
        <f t="shared" si="0"/>
        <v>0</v>
      </c>
      <c r="M12" s="97">
        <f t="shared" si="1"/>
        <v>0</v>
      </c>
      <c r="N12" s="2"/>
    </row>
    <row r="13" spans="1:14" ht="18" customHeight="1">
      <c r="A13" s="115" t="str">
        <f>'Ex'!A13</f>
        <v>NIENADÓWKA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Info!C70</f>
        <v>ciem-nakr-pstra</v>
      </c>
      <c r="L13" s="97">
        <f t="shared" si="0"/>
        <v>0</v>
      </c>
      <c r="M13" s="97">
        <f t="shared" si="1"/>
        <v>0</v>
      </c>
      <c r="N13" s="2"/>
    </row>
    <row r="14" spans="1:14" ht="18" customHeight="1" thickBot="1">
      <c r="A14" s="8" t="str">
        <f>'Ex'!A14</f>
        <v>7-8 grudnia 2019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Info!C71</f>
        <v>ciemno-pstra</v>
      </c>
      <c r="L14" s="97">
        <f t="shared" si="0"/>
        <v>0</v>
      </c>
      <c r="M14" s="97">
        <f t="shared" si="1"/>
        <v>0</v>
      </c>
      <c r="N14" s="2"/>
    </row>
    <row r="15" spans="1:14" ht="18" customHeight="1">
      <c r="A15" s="184" t="s">
        <v>183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Info!C72</f>
        <v>czarno-pstra</v>
      </c>
      <c r="L15" s="97">
        <f t="shared" si="0"/>
        <v>0</v>
      </c>
      <c r="M15" s="97">
        <f t="shared" si="1"/>
        <v>0</v>
      </c>
      <c r="N15" s="2"/>
    </row>
    <row r="16" spans="1:14" ht="18" customHeight="1">
      <c r="A16" s="201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Info!C73</f>
        <v>czer-nakr-pstra</v>
      </c>
      <c r="L16" s="97">
        <f t="shared" si="0"/>
        <v>0</v>
      </c>
      <c r="M16" s="97">
        <f t="shared" si="1"/>
        <v>0</v>
      </c>
      <c r="N16" s="2"/>
    </row>
    <row r="17" spans="1:14" ht="18" customHeight="1">
      <c r="A17" s="224"/>
      <c r="B17" s="17" t="s">
        <v>76</v>
      </c>
      <c r="C17" s="79"/>
      <c r="D17" s="65"/>
      <c r="E17" s="67"/>
      <c r="F17" s="68"/>
      <c r="G17" s="68"/>
      <c r="H17" s="69"/>
      <c r="I17" s="1">
        <v>17</v>
      </c>
      <c r="J17" s="1" t="str">
        <f>Info!C74</f>
        <v>czerwono-pstra</v>
      </c>
      <c r="L17" s="97">
        <f t="shared" si="0"/>
        <v>0</v>
      </c>
      <c r="M17" s="97">
        <f t="shared" si="1"/>
        <v>0</v>
      </c>
      <c r="N17" s="2"/>
    </row>
    <row r="18" spans="1:14" ht="18" customHeight="1" thickBot="1">
      <c r="A18" s="225"/>
      <c r="B18" s="17" t="s">
        <v>77</v>
      </c>
      <c r="C18" s="79"/>
      <c r="D18" s="65"/>
      <c r="E18" s="67"/>
      <c r="F18" s="68"/>
      <c r="G18" s="68"/>
      <c r="H18" s="69"/>
      <c r="I18" s="1">
        <v>18</v>
      </c>
      <c r="J18" s="1" t="str">
        <f>Info!C75</f>
        <v>płowo-pstra</v>
      </c>
      <c r="L18" s="97">
        <f t="shared" si="0"/>
        <v>0</v>
      </c>
      <c r="M18" s="97">
        <f t="shared" si="1"/>
        <v>0</v>
      </c>
      <c r="N18" s="2"/>
    </row>
    <row r="19" spans="1:14" ht="18" customHeight="1">
      <c r="A19" s="184" t="s">
        <v>204</v>
      </c>
      <c r="B19" s="17" t="s">
        <v>78</v>
      </c>
      <c r="C19" s="79"/>
      <c r="D19" s="65"/>
      <c r="E19" s="67"/>
      <c r="F19" s="68"/>
      <c r="G19" s="68"/>
      <c r="H19" s="69"/>
      <c r="I19" s="1">
        <v>19</v>
      </c>
      <c r="J19" s="1" t="str">
        <f>Info!C76</f>
        <v>szpak-pstra</v>
      </c>
      <c r="L19" s="97">
        <f t="shared" si="0"/>
        <v>0</v>
      </c>
      <c r="M19" s="97">
        <f t="shared" si="1"/>
        <v>0</v>
      </c>
      <c r="N19" s="2"/>
    </row>
    <row r="20" spans="1:14" ht="18" customHeight="1">
      <c r="A20" s="185"/>
      <c r="B20" s="17" t="s">
        <v>79</v>
      </c>
      <c r="C20" s="79"/>
      <c r="D20" s="65"/>
      <c r="E20" s="67"/>
      <c r="F20" s="68"/>
      <c r="G20" s="68"/>
      <c r="H20" s="69"/>
      <c r="I20" s="1">
        <v>20</v>
      </c>
      <c r="J20" s="1" t="str">
        <f>Info!C77</f>
        <v>czerwono-szpak</v>
      </c>
      <c r="L20" s="97">
        <f t="shared" si="0"/>
        <v>0</v>
      </c>
      <c r="M20" s="97">
        <f t="shared" si="1"/>
        <v>0</v>
      </c>
      <c r="N20" s="2"/>
    </row>
    <row r="21" spans="1:14" ht="18" customHeight="1">
      <c r="A21" s="188">
        <f>Info!I1</f>
        <v>290</v>
      </c>
      <c r="B21" s="17" t="s">
        <v>80</v>
      </c>
      <c r="C21" s="79"/>
      <c r="D21" s="65"/>
      <c r="E21" s="67"/>
      <c r="F21" s="68"/>
      <c r="G21" s="68"/>
      <c r="H21" s="69"/>
      <c r="I21" s="1">
        <v>21</v>
      </c>
      <c r="J21" s="1" t="str">
        <f>Info!C78</f>
        <v>czer-szp-pstra</v>
      </c>
      <c r="L21" s="97">
        <f t="shared" si="0"/>
        <v>0</v>
      </c>
      <c r="M21" s="97">
        <f t="shared" si="1"/>
        <v>0</v>
      </c>
      <c r="N21" s="2"/>
    </row>
    <row r="22" spans="1:14" ht="18" customHeight="1" thickBot="1">
      <c r="A22" s="189"/>
      <c r="B22" s="17" t="s">
        <v>81</v>
      </c>
      <c r="C22" s="79"/>
      <c r="D22" s="65"/>
      <c r="E22" s="67"/>
      <c r="F22" s="68"/>
      <c r="G22" s="68"/>
      <c r="H22" s="69"/>
      <c r="I22" s="1">
        <v>22</v>
      </c>
      <c r="J22" s="1" t="str">
        <f>Info!C79</f>
        <v>płowo-szpak</v>
      </c>
      <c r="L22" s="97">
        <f t="shared" si="0"/>
        <v>0</v>
      </c>
      <c r="M22" s="97">
        <f t="shared" si="1"/>
        <v>0</v>
      </c>
      <c r="N22" s="2"/>
    </row>
    <row r="23" spans="1:14" ht="18" customHeight="1">
      <c r="A23" s="78" t="s">
        <v>205</v>
      </c>
      <c r="B23" s="17" t="s">
        <v>82</v>
      </c>
      <c r="C23" s="79"/>
      <c r="D23" s="65"/>
      <c r="E23" s="67"/>
      <c r="F23" s="68"/>
      <c r="G23" s="68"/>
      <c r="H23" s="69"/>
      <c r="I23" s="1">
        <v>23</v>
      </c>
      <c r="J23" s="1" t="str">
        <f>Info!C80</f>
        <v>pł-szpak-pstra</v>
      </c>
      <c r="L23" s="97">
        <f t="shared" si="0"/>
        <v>0</v>
      </c>
      <c r="M23" s="97">
        <f t="shared" si="1"/>
        <v>0</v>
      </c>
      <c r="N23" s="2"/>
    </row>
    <row r="24" spans="1:14" ht="18" customHeight="1">
      <c r="A24" s="190" t="str">
        <f>Info!H1</f>
        <v>KROSNO</v>
      </c>
      <c r="B24" s="17" t="s">
        <v>83</v>
      </c>
      <c r="C24" s="79"/>
      <c r="D24" s="65"/>
      <c r="E24" s="67"/>
      <c r="F24" s="68"/>
      <c r="G24" s="68"/>
      <c r="H24" s="69"/>
      <c r="J24" s="2"/>
      <c r="K24" s="2"/>
      <c r="L24" s="97">
        <f t="shared" si="0"/>
        <v>0</v>
      </c>
      <c r="M24" s="97">
        <f t="shared" si="1"/>
        <v>0</v>
      </c>
      <c r="N24" s="2"/>
    </row>
    <row r="25" spans="1:13" ht="18" customHeight="1" thickBot="1">
      <c r="A25" s="191"/>
      <c r="B25" s="25" t="s">
        <v>84</v>
      </c>
      <c r="C25" s="79"/>
      <c r="D25" s="73"/>
      <c r="E25" s="74"/>
      <c r="F25" s="75"/>
      <c r="G25" s="75"/>
      <c r="H25" s="76"/>
      <c r="L25" s="97">
        <f t="shared" si="0"/>
        <v>0</v>
      </c>
      <c r="M25" s="97">
        <f t="shared" si="1"/>
        <v>0</v>
      </c>
    </row>
    <row r="26" spans="1:13" ht="24" customHeight="1" thickBot="1">
      <c r="A26" s="131" t="s">
        <v>100</v>
      </c>
      <c r="B26" s="222"/>
      <c r="C26" s="223"/>
      <c r="D26" s="223"/>
      <c r="E26" s="145"/>
      <c r="F26" s="194" t="s">
        <v>101</v>
      </c>
      <c r="G26" s="195"/>
      <c r="H26" s="196"/>
      <c r="L26" s="97"/>
      <c r="M26" s="97"/>
    </row>
    <row r="27" spans="1:13" ht="24" customHeight="1" thickBot="1">
      <c r="A27" s="146" t="s">
        <v>222</v>
      </c>
      <c r="B27" s="220" t="str">
        <f>'Ex'!B27</f>
        <v>Kkm za 2019 rok </v>
      </c>
      <c r="C27" s="221"/>
      <c r="D27" s="221"/>
      <c r="E27" s="59">
        <f>SUM(M6:M25,M28:M57)</f>
        <v>0</v>
      </c>
      <c r="F27" s="197">
        <f>IF(OR(AND(H1=1,SUM(L6:M25,L28:M57)&gt;=4500),AND(H1=0,SUM(L6:M25,L28:M57)&gt;=3500)),SUM(L6:M25,L28:M57),IF(OR(AND(H1&lt;&gt;0,H1&lt;&gt;1),SUM(L6:M25,L28:M57)=0),0,"MAŁO"))</f>
        <v>0</v>
      </c>
      <c r="G27" s="198"/>
      <c r="H27" s="60" t="s">
        <v>18</v>
      </c>
      <c r="L27" s="97"/>
      <c r="M27" s="97"/>
    </row>
    <row r="28" spans="1:13" ht="18" customHeight="1">
      <c r="A28" s="226" t="s">
        <v>237</v>
      </c>
      <c r="B28" s="147" t="s">
        <v>206</v>
      </c>
      <c r="C28" s="148"/>
      <c r="D28" s="149"/>
      <c r="E28" s="150"/>
      <c r="F28" s="151"/>
      <c r="G28" s="151"/>
      <c r="H28" s="152"/>
      <c r="L28" s="97">
        <f aca="true" t="shared" si="2" ref="L28:L57">IF(AND(C28&gt;=$L$1,C28&lt;=$L$2,E28&gt;=100,E28&lt;=1500,F28&gt;=250,H28&gt;=20),E28,0)</f>
        <v>0</v>
      </c>
      <c r="M28" s="97">
        <f aca="true" t="shared" si="3" ref="M28:M57">IF(AND(C28&gt;=$L$3,C28&lt;=$L$4,E28&gt;=100,E28&lt;=1500,F28&gt;=250,H28&gt;=20),E28,0)</f>
        <v>0</v>
      </c>
    </row>
    <row r="29" spans="1:13" ht="18" customHeight="1">
      <c r="A29" s="227"/>
      <c r="B29" s="17" t="s">
        <v>207</v>
      </c>
      <c r="C29" s="79"/>
      <c r="D29" s="65"/>
      <c r="E29" s="67"/>
      <c r="F29" s="68"/>
      <c r="G29" s="70"/>
      <c r="H29" s="69"/>
      <c r="L29" s="97">
        <f t="shared" si="2"/>
        <v>0</v>
      </c>
      <c r="M29" s="97">
        <f t="shared" si="3"/>
        <v>0</v>
      </c>
    </row>
    <row r="30" spans="1:13" ht="18" customHeight="1">
      <c r="A30" s="227"/>
      <c r="B30" s="17" t="s">
        <v>208</v>
      </c>
      <c r="C30" s="79"/>
      <c r="D30" s="65"/>
      <c r="E30" s="67"/>
      <c r="F30" s="68"/>
      <c r="G30" s="70"/>
      <c r="H30" s="69"/>
      <c r="L30" s="97">
        <f t="shared" si="2"/>
        <v>0</v>
      </c>
      <c r="M30" s="97">
        <f t="shared" si="3"/>
        <v>0</v>
      </c>
    </row>
    <row r="31" spans="1:13" ht="18" customHeight="1">
      <c r="A31" s="227"/>
      <c r="B31" s="17" t="s">
        <v>209</v>
      </c>
      <c r="C31" s="79"/>
      <c r="D31" s="65"/>
      <c r="E31" s="67"/>
      <c r="F31" s="68"/>
      <c r="G31" s="70"/>
      <c r="H31" s="69"/>
      <c r="L31" s="97">
        <f t="shared" si="2"/>
        <v>0</v>
      </c>
      <c r="M31" s="97">
        <f t="shared" si="3"/>
        <v>0</v>
      </c>
    </row>
    <row r="32" spans="1:13" ht="18" customHeight="1">
      <c r="A32" s="227"/>
      <c r="B32" s="17" t="s">
        <v>210</v>
      </c>
      <c r="C32" s="79"/>
      <c r="D32" s="65"/>
      <c r="E32" s="67"/>
      <c r="F32" s="68"/>
      <c r="G32" s="70"/>
      <c r="H32" s="69"/>
      <c r="L32" s="97">
        <f t="shared" si="2"/>
        <v>0</v>
      </c>
      <c r="M32" s="97">
        <f t="shared" si="3"/>
        <v>0</v>
      </c>
    </row>
    <row r="33" spans="1:13" ht="18" customHeight="1">
      <c r="A33" s="227"/>
      <c r="B33" s="17" t="s">
        <v>211</v>
      </c>
      <c r="C33" s="79"/>
      <c r="D33" s="65"/>
      <c r="E33" s="67"/>
      <c r="F33" s="68"/>
      <c r="G33" s="70"/>
      <c r="H33" s="69"/>
      <c r="L33" s="97">
        <f t="shared" si="2"/>
        <v>0</v>
      </c>
      <c r="M33" s="97">
        <f t="shared" si="3"/>
        <v>0</v>
      </c>
    </row>
    <row r="34" spans="1:13" ht="18" customHeight="1">
      <c r="A34" s="227"/>
      <c r="B34" s="17" t="s">
        <v>212</v>
      </c>
      <c r="C34" s="79"/>
      <c r="D34" s="65"/>
      <c r="E34" s="67"/>
      <c r="F34" s="68"/>
      <c r="G34" s="70"/>
      <c r="H34" s="69"/>
      <c r="L34" s="97">
        <f t="shared" si="2"/>
        <v>0</v>
      </c>
      <c r="M34" s="97">
        <f t="shared" si="3"/>
        <v>0</v>
      </c>
    </row>
    <row r="35" spans="1:13" ht="18" customHeight="1">
      <c r="A35" s="227"/>
      <c r="B35" s="17" t="s">
        <v>213</v>
      </c>
      <c r="C35" s="79"/>
      <c r="D35" s="65"/>
      <c r="E35" s="67"/>
      <c r="F35" s="68"/>
      <c r="G35" s="70"/>
      <c r="H35" s="69"/>
      <c r="L35" s="97">
        <f t="shared" si="2"/>
        <v>0</v>
      </c>
      <c r="M35" s="97">
        <f t="shared" si="3"/>
        <v>0</v>
      </c>
    </row>
    <row r="36" spans="1:13" ht="18" customHeight="1">
      <c r="A36" s="227"/>
      <c r="B36" s="17" t="s">
        <v>214</v>
      </c>
      <c r="C36" s="79"/>
      <c r="D36" s="65"/>
      <c r="E36" s="67"/>
      <c r="F36" s="68"/>
      <c r="G36" s="70"/>
      <c r="H36" s="69"/>
      <c r="L36" s="97">
        <f t="shared" si="2"/>
        <v>0</v>
      </c>
      <c r="M36" s="97">
        <f t="shared" si="3"/>
        <v>0</v>
      </c>
    </row>
    <row r="37" spans="1:13" ht="18" customHeight="1">
      <c r="A37" s="227"/>
      <c r="B37" s="17" t="s">
        <v>215</v>
      </c>
      <c r="C37" s="79"/>
      <c r="D37" s="65"/>
      <c r="E37" s="67"/>
      <c r="F37" s="68"/>
      <c r="G37" s="68"/>
      <c r="H37" s="69"/>
      <c r="L37" s="97">
        <f t="shared" si="2"/>
        <v>0</v>
      </c>
      <c r="M37" s="97">
        <f t="shared" si="3"/>
        <v>0</v>
      </c>
    </row>
    <row r="38" spans="1:13" ht="18" customHeight="1">
      <c r="A38" s="227"/>
      <c r="B38" s="17" t="s">
        <v>216</v>
      </c>
      <c r="C38" s="79"/>
      <c r="D38" s="66"/>
      <c r="E38" s="71"/>
      <c r="F38" s="70"/>
      <c r="G38" s="70"/>
      <c r="H38" s="72"/>
      <c r="L38" s="97">
        <f t="shared" si="2"/>
        <v>0</v>
      </c>
      <c r="M38" s="97">
        <f t="shared" si="3"/>
        <v>0</v>
      </c>
    </row>
    <row r="39" spans="1:13" ht="18" customHeight="1">
      <c r="A39" s="227"/>
      <c r="B39" s="17" t="s">
        <v>217</v>
      </c>
      <c r="C39" s="79"/>
      <c r="D39" s="65"/>
      <c r="E39" s="67"/>
      <c r="F39" s="68"/>
      <c r="G39" s="68"/>
      <c r="H39" s="69"/>
      <c r="L39" s="97">
        <f t="shared" si="2"/>
        <v>0</v>
      </c>
      <c r="M39" s="97">
        <f t="shared" si="3"/>
        <v>0</v>
      </c>
    </row>
    <row r="40" spans="1:13" ht="18" customHeight="1">
      <c r="A40" s="227"/>
      <c r="B40" s="17" t="s">
        <v>218</v>
      </c>
      <c r="C40" s="79"/>
      <c r="D40" s="65"/>
      <c r="E40" s="67"/>
      <c r="F40" s="68"/>
      <c r="G40" s="70"/>
      <c r="H40" s="69"/>
      <c r="L40" s="97">
        <f t="shared" si="2"/>
        <v>0</v>
      </c>
      <c r="M40" s="97">
        <f t="shared" si="3"/>
        <v>0</v>
      </c>
    </row>
    <row r="41" spans="1:13" ht="18" customHeight="1">
      <c r="A41" s="227"/>
      <c r="B41" s="17" t="s">
        <v>219</v>
      </c>
      <c r="C41" s="79"/>
      <c r="D41" s="65"/>
      <c r="E41" s="67"/>
      <c r="F41" s="68"/>
      <c r="G41" s="68"/>
      <c r="H41" s="69"/>
      <c r="L41" s="97">
        <f t="shared" si="2"/>
        <v>0</v>
      </c>
      <c r="M41" s="97">
        <f t="shared" si="3"/>
        <v>0</v>
      </c>
    </row>
    <row r="42" spans="1:13" ht="18" customHeight="1">
      <c r="A42" s="227"/>
      <c r="B42" s="17" t="s">
        <v>220</v>
      </c>
      <c r="C42" s="79"/>
      <c r="D42" s="66"/>
      <c r="E42" s="71"/>
      <c r="F42" s="70"/>
      <c r="G42" s="70"/>
      <c r="H42" s="72"/>
      <c r="L42" s="97">
        <f t="shared" si="2"/>
        <v>0</v>
      </c>
      <c r="M42" s="97">
        <f t="shared" si="3"/>
        <v>0</v>
      </c>
    </row>
    <row r="43" spans="1:13" ht="18" customHeight="1">
      <c r="A43" s="227"/>
      <c r="B43" s="17" t="s">
        <v>221</v>
      </c>
      <c r="C43" s="79"/>
      <c r="D43" s="65"/>
      <c r="E43" s="67"/>
      <c r="F43" s="68"/>
      <c r="G43" s="70"/>
      <c r="H43" s="69"/>
      <c r="L43" s="97">
        <f t="shared" si="2"/>
        <v>0</v>
      </c>
      <c r="M43" s="97">
        <f t="shared" si="3"/>
        <v>0</v>
      </c>
    </row>
    <row r="44" spans="1:13" ht="18" customHeight="1">
      <c r="A44" s="227"/>
      <c r="B44" s="17" t="s">
        <v>223</v>
      </c>
      <c r="C44" s="79"/>
      <c r="D44" s="65"/>
      <c r="E44" s="67"/>
      <c r="F44" s="68"/>
      <c r="G44" s="70"/>
      <c r="H44" s="69"/>
      <c r="L44" s="97">
        <f t="shared" si="2"/>
        <v>0</v>
      </c>
      <c r="M44" s="97">
        <f t="shared" si="3"/>
        <v>0</v>
      </c>
    </row>
    <row r="45" spans="1:13" ht="18" customHeight="1">
      <c r="A45" s="227"/>
      <c r="B45" s="17" t="s">
        <v>224</v>
      </c>
      <c r="C45" s="79"/>
      <c r="D45" s="65"/>
      <c r="E45" s="67"/>
      <c r="F45" s="68"/>
      <c r="G45" s="70"/>
      <c r="H45" s="69"/>
      <c r="L45" s="97">
        <f t="shared" si="2"/>
        <v>0</v>
      </c>
      <c r="M45" s="97">
        <f t="shared" si="3"/>
        <v>0</v>
      </c>
    </row>
    <row r="46" spans="1:13" ht="18" customHeight="1">
      <c r="A46" s="227"/>
      <c r="B46" s="17" t="s">
        <v>225</v>
      </c>
      <c r="C46" s="79"/>
      <c r="D46" s="65"/>
      <c r="E46" s="67"/>
      <c r="F46" s="68"/>
      <c r="G46" s="70"/>
      <c r="H46" s="69"/>
      <c r="L46" s="97">
        <f t="shared" si="2"/>
        <v>0</v>
      </c>
      <c r="M46" s="97">
        <f t="shared" si="3"/>
        <v>0</v>
      </c>
    </row>
    <row r="47" spans="1:13" ht="18" customHeight="1">
      <c r="A47" s="227"/>
      <c r="B47" s="17" t="s">
        <v>226</v>
      </c>
      <c r="C47" s="79"/>
      <c r="D47" s="65"/>
      <c r="E47" s="67"/>
      <c r="F47" s="68"/>
      <c r="G47" s="68"/>
      <c r="H47" s="69"/>
      <c r="L47" s="97">
        <f t="shared" si="2"/>
        <v>0</v>
      </c>
      <c r="M47" s="97">
        <f t="shared" si="3"/>
        <v>0</v>
      </c>
    </row>
    <row r="48" spans="1:13" ht="18" customHeight="1">
      <c r="A48" s="227"/>
      <c r="B48" s="17" t="s">
        <v>227</v>
      </c>
      <c r="C48" s="79"/>
      <c r="D48" s="66"/>
      <c r="E48" s="71"/>
      <c r="F48" s="70"/>
      <c r="G48" s="70"/>
      <c r="H48" s="72"/>
      <c r="L48" s="97">
        <f t="shared" si="2"/>
        <v>0</v>
      </c>
      <c r="M48" s="97">
        <f t="shared" si="3"/>
        <v>0</v>
      </c>
    </row>
    <row r="49" spans="1:13" ht="18" customHeight="1">
      <c r="A49" s="227"/>
      <c r="B49" s="17" t="s">
        <v>228</v>
      </c>
      <c r="C49" s="79"/>
      <c r="D49" s="65"/>
      <c r="E49" s="67"/>
      <c r="F49" s="68"/>
      <c r="G49" s="68"/>
      <c r="H49" s="69"/>
      <c r="L49" s="97">
        <f t="shared" si="2"/>
        <v>0</v>
      </c>
      <c r="M49" s="97">
        <f t="shared" si="3"/>
        <v>0</v>
      </c>
    </row>
    <row r="50" spans="1:13" ht="18" customHeight="1">
      <c r="A50" s="227"/>
      <c r="B50" s="17" t="s">
        <v>229</v>
      </c>
      <c r="C50" s="79"/>
      <c r="D50" s="65"/>
      <c r="E50" s="67"/>
      <c r="F50" s="68"/>
      <c r="G50" s="70"/>
      <c r="H50" s="69"/>
      <c r="L50" s="97">
        <f t="shared" si="2"/>
        <v>0</v>
      </c>
      <c r="M50" s="97">
        <f t="shared" si="3"/>
        <v>0</v>
      </c>
    </row>
    <row r="51" spans="1:13" ht="18" customHeight="1">
      <c r="A51" s="227"/>
      <c r="B51" s="17" t="s">
        <v>230</v>
      </c>
      <c r="C51" s="79"/>
      <c r="D51" s="65"/>
      <c r="E51" s="67"/>
      <c r="F51" s="68"/>
      <c r="G51" s="68"/>
      <c r="H51" s="69"/>
      <c r="L51" s="97">
        <f t="shared" si="2"/>
        <v>0</v>
      </c>
      <c r="M51" s="97">
        <f t="shared" si="3"/>
        <v>0</v>
      </c>
    </row>
    <row r="52" spans="1:13" ht="18" customHeight="1">
      <c r="A52" s="227"/>
      <c r="B52" s="17" t="s">
        <v>231</v>
      </c>
      <c r="C52" s="79"/>
      <c r="D52" s="66"/>
      <c r="E52" s="71"/>
      <c r="F52" s="70"/>
      <c r="G52" s="70"/>
      <c r="H52" s="72"/>
      <c r="L52" s="97">
        <f t="shared" si="2"/>
        <v>0</v>
      </c>
      <c r="M52" s="97">
        <f t="shared" si="3"/>
        <v>0</v>
      </c>
    </row>
    <row r="53" spans="1:13" ht="18" customHeight="1">
      <c r="A53" s="227"/>
      <c r="B53" s="17" t="s">
        <v>232</v>
      </c>
      <c r="C53" s="79"/>
      <c r="D53" s="65"/>
      <c r="E53" s="67"/>
      <c r="F53" s="68"/>
      <c r="G53" s="68"/>
      <c r="H53" s="69"/>
      <c r="L53" s="97">
        <f t="shared" si="2"/>
        <v>0</v>
      </c>
      <c r="M53" s="97">
        <f t="shared" si="3"/>
        <v>0</v>
      </c>
    </row>
    <row r="54" spans="1:13" ht="18" customHeight="1">
      <c r="A54" s="227"/>
      <c r="B54" s="17" t="s">
        <v>233</v>
      </c>
      <c r="C54" s="79"/>
      <c r="D54" s="65"/>
      <c r="E54" s="67"/>
      <c r="F54" s="68"/>
      <c r="G54" s="68"/>
      <c r="H54" s="69"/>
      <c r="L54" s="97">
        <f t="shared" si="2"/>
        <v>0</v>
      </c>
      <c r="M54" s="97">
        <f t="shared" si="3"/>
        <v>0</v>
      </c>
    </row>
    <row r="55" spans="1:13" ht="18" customHeight="1">
      <c r="A55" s="227"/>
      <c r="B55" s="17" t="s">
        <v>234</v>
      </c>
      <c r="C55" s="79"/>
      <c r="D55" s="65"/>
      <c r="E55" s="67"/>
      <c r="F55" s="68"/>
      <c r="G55" s="68"/>
      <c r="H55" s="69"/>
      <c r="L55" s="97">
        <f t="shared" si="2"/>
        <v>0</v>
      </c>
      <c r="M55" s="97">
        <f t="shared" si="3"/>
        <v>0</v>
      </c>
    </row>
    <row r="56" spans="1:13" ht="18" customHeight="1">
      <c r="A56" s="227"/>
      <c r="B56" s="17" t="s">
        <v>235</v>
      </c>
      <c r="C56" s="79"/>
      <c r="D56" s="65"/>
      <c r="E56" s="67"/>
      <c r="F56" s="68"/>
      <c r="G56" s="68"/>
      <c r="H56" s="69"/>
      <c r="L56" s="97">
        <f t="shared" si="2"/>
        <v>0</v>
      </c>
      <c r="M56" s="97">
        <f t="shared" si="3"/>
        <v>0</v>
      </c>
    </row>
    <row r="57" spans="1:13" ht="18" customHeight="1" thickBot="1">
      <c r="A57" s="228"/>
      <c r="B57" s="153" t="s">
        <v>236</v>
      </c>
      <c r="C57" s="154"/>
      <c r="D57" s="155"/>
      <c r="E57" s="156"/>
      <c r="F57" s="75"/>
      <c r="G57" s="75"/>
      <c r="H57" s="76"/>
      <c r="L57" s="97">
        <f t="shared" si="2"/>
        <v>0</v>
      </c>
      <c r="M57" s="97">
        <f t="shared" si="3"/>
        <v>0</v>
      </c>
    </row>
  </sheetData>
  <sheetProtection password="CB8A" sheet="1" objects="1" scenarios="1" selectLockedCells="1"/>
  <mergeCells count="16">
    <mergeCell ref="A1:A4"/>
    <mergeCell ref="A28:A57"/>
    <mergeCell ref="F27:G27"/>
    <mergeCell ref="B26:D26"/>
    <mergeCell ref="E2:G2"/>
    <mergeCell ref="B1:C2"/>
    <mergeCell ref="E1:G1"/>
    <mergeCell ref="A15:A16"/>
    <mergeCell ref="D3:H3"/>
    <mergeCell ref="B3:C3"/>
    <mergeCell ref="B27:D27"/>
    <mergeCell ref="F26:H26"/>
    <mergeCell ref="A19:A20"/>
    <mergeCell ref="A17:A18"/>
    <mergeCell ref="A24:A25"/>
    <mergeCell ref="A21:A22"/>
  </mergeCells>
  <conditionalFormatting sqref="G5:G25 G28:G57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 H28:H57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B1:C2">
    <cfRule type="cellIs" priority="5" dxfId="2" operator="greaterThan" stopIfTrue="1">
      <formula>0</formula>
    </cfRule>
    <cfRule type="cellIs" priority="6" dxfId="12" operator="equal" stopIfTrue="1">
      <formula>0</formula>
    </cfRule>
  </conditionalFormatting>
  <conditionalFormatting sqref="E6:E25 E28:E57">
    <cfRule type="cellIs" priority="7" dxfId="2" operator="between" stopIfTrue="1">
      <formula>100</formula>
      <formula>1500</formula>
    </cfRule>
    <cfRule type="cellIs" priority="8" dxfId="0" operator="between" stopIfTrue="1">
      <formula>0.01</formula>
      <formula>99.99999</formula>
    </cfRule>
    <cfRule type="cellIs" priority="9" dxfId="0" operator="greaterThan" stopIfTrue="1">
      <formula>1500</formula>
    </cfRule>
  </conditionalFormatting>
  <conditionalFormatting sqref="F6:F25 F28:F57">
    <cfRule type="cellIs" priority="10" dxfId="0" operator="between" stopIfTrue="1">
      <formula>1</formula>
      <formula>249</formula>
    </cfRule>
    <cfRule type="cellIs" priority="11" dxfId="2" operator="greaterThanOrEqual" stopIfTrue="1">
      <formula>250</formula>
    </cfRule>
  </conditionalFormatting>
  <conditionalFormatting sqref="F27:G27">
    <cfRule type="cellIs" priority="12" dxfId="0" operator="between" stopIfTrue="1">
      <formula>0.01</formula>
      <formula>3499.99</formula>
    </cfRule>
    <cfRule type="cellIs" priority="13" dxfId="2" operator="between" stopIfTrue="1">
      <formula>3500</formula>
      <formula>16000</formula>
    </cfRule>
    <cfRule type="cellIs" priority="14" dxfId="0" operator="greaterThan" stopIfTrue="1">
      <formula>16000</formula>
    </cfRule>
  </conditionalFormatting>
  <conditionalFormatting sqref="H1">
    <cfRule type="cellIs" priority="15" dxfId="0" operator="notEqual" stopIfTrue="1">
      <formula>1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32"/>
  <dimension ref="A1:P57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11.710937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4" ht="31.5" customHeight="1">
      <c r="A1" s="214" t="s">
        <v>192</v>
      </c>
      <c r="B1" s="208">
        <v>0</v>
      </c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  <c r="K1" s="1">
        <v>1</v>
      </c>
      <c r="L1" s="96">
        <f>Info!C53</f>
        <v>43191</v>
      </c>
      <c r="M1" s="97" t="s">
        <v>105</v>
      </c>
      <c r="N1" s="2"/>
    </row>
    <row r="2" spans="1:13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K2" s="1">
        <v>0</v>
      </c>
      <c r="L2" s="96">
        <f>Info!C54</f>
        <v>43373</v>
      </c>
      <c r="M2" s="97" t="s">
        <v>104</v>
      </c>
    </row>
    <row r="3" spans="1:13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L3" s="96">
        <f>Info!C55</f>
        <v>43556</v>
      </c>
      <c r="M3" s="98" t="s">
        <v>106</v>
      </c>
    </row>
    <row r="4" spans="1:13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L4" s="96">
        <f>Info!C56</f>
        <v>43738</v>
      </c>
      <c r="M4" s="97" t="s">
        <v>107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203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"/>
      <c r="O5" s="13"/>
      <c r="P5" s="13"/>
    </row>
    <row r="6" spans="1:14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>
        <f aca="true" t="shared" si="0" ref="L6:L25">IF(AND(C6&gt;=$L$1,C6&lt;=$L$2,E6&gt;=100,E6&lt;=1500,F6&gt;=250,H6&gt;=20),E6,0)</f>
        <v>0</v>
      </c>
      <c r="M6" s="97">
        <f aca="true" t="shared" si="1" ref="M6:M25">IF(AND(C6&gt;=$L$3,C6&lt;=$L$4,E6&gt;=100,E6&lt;=1500,F6&gt;=250,H6&gt;=20),E6,0)</f>
        <v>0</v>
      </c>
      <c r="N6" s="2"/>
    </row>
    <row r="7" spans="1:14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Info!C64</f>
        <v>czerwona</v>
      </c>
      <c r="L7" s="97">
        <f t="shared" si="0"/>
        <v>0</v>
      </c>
      <c r="M7" s="97">
        <f t="shared" si="1"/>
        <v>0</v>
      </c>
      <c r="N7" s="2"/>
    </row>
    <row r="8" spans="1:14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Info!C65</f>
        <v>płowa</v>
      </c>
      <c r="L8" s="97">
        <f t="shared" si="0"/>
        <v>0</v>
      </c>
      <c r="M8" s="97">
        <f t="shared" si="1"/>
        <v>0</v>
      </c>
      <c r="N8" s="2"/>
    </row>
    <row r="9" spans="1:14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Info!C66</f>
        <v>biała</v>
      </c>
      <c r="L9" s="97">
        <f t="shared" si="0"/>
        <v>0</v>
      </c>
      <c r="M9" s="97">
        <f t="shared" si="1"/>
        <v>0</v>
      </c>
      <c r="N9" s="2"/>
    </row>
    <row r="10" spans="1:14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Info!C67</f>
        <v>szpakowata</v>
      </c>
      <c r="L10" s="97">
        <f t="shared" si="0"/>
        <v>0</v>
      </c>
      <c r="M10" s="97">
        <f t="shared" si="1"/>
        <v>0</v>
      </c>
      <c r="N10" s="2"/>
    </row>
    <row r="11" spans="1:14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Info!C68</f>
        <v>niebiesko-pstra</v>
      </c>
      <c r="L11" s="97">
        <f t="shared" si="0"/>
        <v>0</v>
      </c>
      <c r="M11" s="97">
        <f t="shared" si="1"/>
        <v>0</v>
      </c>
      <c r="N11" s="2"/>
    </row>
    <row r="12" spans="1:14" ht="18" customHeight="1">
      <c r="A12" s="114" t="s">
        <v>187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Info!C69</f>
        <v>nieb-nakr-pstra</v>
      </c>
      <c r="L12" s="97">
        <f t="shared" si="0"/>
        <v>0</v>
      </c>
      <c r="M12" s="97">
        <f t="shared" si="1"/>
        <v>0</v>
      </c>
      <c r="N12" s="2"/>
    </row>
    <row r="13" spans="1:14" ht="18" customHeight="1">
      <c r="A13" s="115" t="str">
        <f>'Ex'!A13</f>
        <v>NIENADÓWKA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Info!C70</f>
        <v>ciem-nakr-pstra</v>
      </c>
      <c r="L13" s="97">
        <f t="shared" si="0"/>
        <v>0</v>
      </c>
      <c r="M13" s="97">
        <f t="shared" si="1"/>
        <v>0</v>
      </c>
      <c r="N13" s="2"/>
    </row>
    <row r="14" spans="1:14" ht="18" customHeight="1" thickBot="1">
      <c r="A14" s="8" t="str">
        <f>'Ex'!A14</f>
        <v>7-8 grudnia 2019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Info!C71</f>
        <v>ciemno-pstra</v>
      </c>
      <c r="L14" s="97">
        <f t="shared" si="0"/>
        <v>0</v>
      </c>
      <c r="M14" s="97">
        <f t="shared" si="1"/>
        <v>0</v>
      </c>
      <c r="N14" s="2"/>
    </row>
    <row r="15" spans="1:14" ht="18" customHeight="1">
      <c r="A15" s="184" t="s">
        <v>183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Info!C72</f>
        <v>czarno-pstra</v>
      </c>
      <c r="L15" s="97">
        <f t="shared" si="0"/>
        <v>0</v>
      </c>
      <c r="M15" s="97">
        <f t="shared" si="1"/>
        <v>0</v>
      </c>
      <c r="N15" s="2"/>
    </row>
    <row r="16" spans="1:14" ht="18" customHeight="1">
      <c r="A16" s="201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Info!C73</f>
        <v>czer-nakr-pstra</v>
      </c>
      <c r="L16" s="97">
        <f t="shared" si="0"/>
        <v>0</v>
      </c>
      <c r="M16" s="97">
        <f t="shared" si="1"/>
        <v>0</v>
      </c>
      <c r="N16" s="2"/>
    </row>
    <row r="17" spans="1:14" ht="18" customHeight="1">
      <c r="A17" s="224"/>
      <c r="B17" s="17" t="s">
        <v>76</v>
      </c>
      <c r="C17" s="79"/>
      <c r="D17" s="65"/>
      <c r="E17" s="67"/>
      <c r="F17" s="68"/>
      <c r="G17" s="68"/>
      <c r="H17" s="69"/>
      <c r="I17" s="1">
        <v>17</v>
      </c>
      <c r="J17" s="1" t="str">
        <f>Info!C74</f>
        <v>czerwono-pstra</v>
      </c>
      <c r="L17" s="97">
        <f t="shared" si="0"/>
        <v>0</v>
      </c>
      <c r="M17" s="97">
        <f t="shared" si="1"/>
        <v>0</v>
      </c>
      <c r="N17" s="2"/>
    </row>
    <row r="18" spans="1:14" ht="18" customHeight="1" thickBot="1">
      <c r="A18" s="225"/>
      <c r="B18" s="17" t="s">
        <v>77</v>
      </c>
      <c r="C18" s="79"/>
      <c r="D18" s="65"/>
      <c r="E18" s="67"/>
      <c r="F18" s="68"/>
      <c r="G18" s="68"/>
      <c r="H18" s="69"/>
      <c r="I18" s="1">
        <v>18</v>
      </c>
      <c r="J18" s="1" t="str">
        <f>Info!C75</f>
        <v>płowo-pstra</v>
      </c>
      <c r="L18" s="97">
        <f t="shared" si="0"/>
        <v>0</v>
      </c>
      <c r="M18" s="97">
        <f t="shared" si="1"/>
        <v>0</v>
      </c>
      <c r="N18" s="2"/>
    </row>
    <row r="19" spans="1:14" ht="18" customHeight="1">
      <c r="A19" s="184" t="s">
        <v>204</v>
      </c>
      <c r="B19" s="17" t="s">
        <v>78</v>
      </c>
      <c r="C19" s="79"/>
      <c r="D19" s="65"/>
      <c r="E19" s="67"/>
      <c r="F19" s="68"/>
      <c r="G19" s="68"/>
      <c r="H19" s="69"/>
      <c r="I19" s="1">
        <v>19</v>
      </c>
      <c r="J19" s="1" t="str">
        <f>Info!C76</f>
        <v>szpak-pstra</v>
      </c>
      <c r="L19" s="97">
        <f t="shared" si="0"/>
        <v>0</v>
      </c>
      <c r="M19" s="97">
        <f t="shared" si="1"/>
        <v>0</v>
      </c>
      <c r="N19" s="2"/>
    </row>
    <row r="20" spans="1:14" ht="18" customHeight="1">
      <c r="A20" s="185"/>
      <c r="B20" s="17" t="s">
        <v>79</v>
      </c>
      <c r="C20" s="79"/>
      <c r="D20" s="65"/>
      <c r="E20" s="67"/>
      <c r="F20" s="68"/>
      <c r="G20" s="68"/>
      <c r="H20" s="69"/>
      <c r="I20" s="1">
        <v>20</v>
      </c>
      <c r="J20" s="1" t="str">
        <f>Info!C77</f>
        <v>czerwono-szpak</v>
      </c>
      <c r="L20" s="97">
        <f t="shared" si="0"/>
        <v>0</v>
      </c>
      <c r="M20" s="97">
        <f t="shared" si="1"/>
        <v>0</v>
      </c>
      <c r="N20" s="2"/>
    </row>
    <row r="21" spans="1:14" ht="18" customHeight="1">
      <c r="A21" s="188">
        <f>Info!I1</f>
        <v>290</v>
      </c>
      <c r="B21" s="17" t="s">
        <v>80</v>
      </c>
      <c r="C21" s="79"/>
      <c r="D21" s="65"/>
      <c r="E21" s="67"/>
      <c r="F21" s="68"/>
      <c r="G21" s="68"/>
      <c r="H21" s="69"/>
      <c r="I21" s="1">
        <v>21</v>
      </c>
      <c r="J21" s="1" t="str">
        <f>Info!C78</f>
        <v>czer-szp-pstra</v>
      </c>
      <c r="L21" s="97">
        <f t="shared" si="0"/>
        <v>0</v>
      </c>
      <c r="M21" s="97">
        <f t="shared" si="1"/>
        <v>0</v>
      </c>
      <c r="N21" s="2"/>
    </row>
    <row r="22" spans="1:14" ht="18" customHeight="1" thickBot="1">
      <c r="A22" s="189"/>
      <c r="B22" s="17" t="s">
        <v>81</v>
      </c>
      <c r="C22" s="79"/>
      <c r="D22" s="65"/>
      <c r="E22" s="67"/>
      <c r="F22" s="68"/>
      <c r="G22" s="68"/>
      <c r="H22" s="69"/>
      <c r="I22" s="1">
        <v>22</v>
      </c>
      <c r="J22" s="1" t="str">
        <f>Info!C79</f>
        <v>płowo-szpak</v>
      </c>
      <c r="L22" s="97">
        <f t="shared" si="0"/>
        <v>0</v>
      </c>
      <c r="M22" s="97">
        <f t="shared" si="1"/>
        <v>0</v>
      </c>
      <c r="N22" s="2"/>
    </row>
    <row r="23" spans="1:14" ht="18" customHeight="1">
      <c r="A23" s="78" t="s">
        <v>205</v>
      </c>
      <c r="B23" s="17" t="s">
        <v>82</v>
      </c>
      <c r="C23" s="79"/>
      <c r="D23" s="65"/>
      <c r="E23" s="67"/>
      <c r="F23" s="68"/>
      <c r="G23" s="68"/>
      <c r="H23" s="69"/>
      <c r="I23" s="1">
        <v>23</v>
      </c>
      <c r="J23" s="1" t="str">
        <f>Info!C80</f>
        <v>pł-szpak-pstra</v>
      </c>
      <c r="L23" s="97">
        <f t="shared" si="0"/>
        <v>0</v>
      </c>
      <c r="M23" s="97">
        <f t="shared" si="1"/>
        <v>0</v>
      </c>
      <c r="N23" s="2"/>
    </row>
    <row r="24" spans="1:14" ht="18" customHeight="1">
      <c r="A24" s="190" t="str">
        <f>Info!H1</f>
        <v>KROSNO</v>
      </c>
      <c r="B24" s="17" t="s">
        <v>83</v>
      </c>
      <c r="C24" s="79"/>
      <c r="D24" s="65"/>
      <c r="E24" s="67"/>
      <c r="F24" s="68"/>
      <c r="G24" s="68"/>
      <c r="H24" s="69"/>
      <c r="J24" s="2"/>
      <c r="K24" s="2"/>
      <c r="L24" s="97">
        <f t="shared" si="0"/>
        <v>0</v>
      </c>
      <c r="M24" s="97">
        <f t="shared" si="1"/>
        <v>0</v>
      </c>
      <c r="N24" s="2"/>
    </row>
    <row r="25" spans="1:13" ht="18" customHeight="1" thickBot="1">
      <c r="A25" s="191"/>
      <c r="B25" s="25" t="s">
        <v>84</v>
      </c>
      <c r="C25" s="79"/>
      <c r="D25" s="73"/>
      <c r="E25" s="74"/>
      <c r="F25" s="75"/>
      <c r="G25" s="75"/>
      <c r="H25" s="76"/>
      <c r="L25" s="97">
        <f t="shared" si="0"/>
        <v>0</v>
      </c>
      <c r="M25" s="97">
        <f t="shared" si="1"/>
        <v>0</v>
      </c>
    </row>
    <row r="26" spans="1:13" ht="24" customHeight="1" thickBot="1">
      <c r="A26" s="131" t="s">
        <v>100</v>
      </c>
      <c r="B26" s="222"/>
      <c r="C26" s="223"/>
      <c r="D26" s="223"/>
      <c r="E26" s="145"/>
      <c r="F26" s="194" t="s">
        <v>101</v>
      </c>
      <c r="G26" s="195"/>
      <c r="H26" s="196"/>
      <c r="L26" s="97"/>
      <c r="M26" s="97"/>
    </row>
    <row r="27" spans="1:13" ht="24" customHeight="1" thickBot="1">
      <c r="A27" s="146" t="s">
        <v>238</v>
      </c>
      <c r="B27" s="220" t="str">
        <f>'Ex'!B27</f>
        <v>Kkm za 2019 rok </v>
      </c>
      <c r="C27" s="221"/>
      <c r="D27" s="221"/>
      <c r="E27" s="59">
        <f>SUM(M6:M25,M28:M57)</f>
        <v>0</v>
      </c>
      <c r="F27" s="197">
        <f>IF(OR(AND(H1=1,SUM(L6:M25,L28:M57)&gt;=4500),AND(H1=0,SUM(L6:M25,L28:M57)&gt;=3500)),SUM(L6:M25,L28:M57),IF(OR(AND(H1&lt;&gt;0,H1&lt;&gt;1),SUM(L6:M25,L28:M57)=0),0,"MAŁO"))</f>
        <v>0</v>
      </c>
      <c r="G27" s="198"/>
      <c r="H27" s="60" t="s">
        <v>18</v>
      </c>
      <c r="L27" s="97"/>
      <c r="M27" s="97"/>
    </row>
    <row r="28" spans="1:13" ht="18" customHeight="1">
      <c r="A28" s="226" t="s">
        <v>237</v>
      </c>
      <c r="B28" s="147" t="s">
        <v>206</v>
      </c>
      <c r="C28" s="148"/>
      <c r="D28" s="149"/>
      <c r="E28" s="150"/>
      <c r="F28" s="151"/>
      <c r="G28" s="151"/>
      <c r="H28" s="152"/>
      <c r="L28" s="97">
        <f aca="true" t="shared" si="2" ref="L28:L57">IF(AND(C28&gt;=$L$1,C28&lt;=$L$2,E28&gt;=100,E28&lt;=1500,F28&gt;=250,H28&gt;=20),E28,0)</f>
        <v>0</v>
      </c>
      <c r="M28" s="97">
        <f aca="true" t="shared" si="3" ref="M28:M57">IF(AND(C28&gt;=$L$3,C28&lt;=$L$4,E28&gt;=100,E28&lt;=1500,F28&gt;=250,H28&gt;=20),E28,0)</f>
        <v>0</v>
      </c>
    </row>
    <row r="29" spans="1:13" ht="18" customHeight="1">
      <c r="A29" s="227"/>
      <c r="B29" s="17" t="s">
        <v>207</v>
      </c>
      <c r="C29" s="79"/>
      <c r="D29" s="65"/>
      <c r="E29" s="67"/>
      <c r="F29" s="68"/>
      <c r="G29" s="70"/>
      <c r="H29" s="69"/>
      <c r="L29" s="97">
        <f t="shared" si="2"/>
        <v>0</v>
      </c>
      <c r="M29" s="97">
        <f t="shared" si="3"/>
        <v>0</v>
      </c>
    </row>
    <row r="30" spans="1:13" ht="18" customHeight="1">
      <c r="A30" s="227"/>
      <c r="B30" s="17" t="s">
        <v>208</v>
      </c>
      <c r="C30" s="79"/>
      <c r="D30" s="65"/>
      <c r="E30" s="67"/>
      <c r="F30" s="68"/>
      <c r="G30" s="70"/>
      <c r="H30" s="69"/>
      <c r="L30" s="97">
        <f t="shared" si="2"/>
        <v>0</v>
      </c>
      <c r="M30" s="97">
        <f t="shared" si="3"/>
        <v>0</v>
      </c>
    </row>
    <row r="31" spans="1:13" ht="18" customHeight="1">
      <c r="A31" s="227"/>
      <c r="B31" s="17" t="s">
        <v>209</v>
      </c>
      <c r="C31" s="79"/>
      <c r="D31" s="65"/>
      <c r="E31" s="67"/>
      <c r="F31" s="68"/>
      <c r="G31" s="70"/>
      <c r="H31" s="69"/>
      <c r="L31" s="97">
        <f t="shared" si="2"/>
        <v>0</v>
      </c>
      <c r="M31" s="97">
        <f t="shared" si="3"/>
        <v>0</v>
      </c>
    </row>
    <row r="32" spans="1:13" ht="18" customHeight="1">
      <c r="A32" s="227"/>
      <c r="B32" s="17" t="s">
        <v>210</v>
      </c>
      <c r="C32" s="79"/>
      <c r="D32" s="65"/>
      <c r="E32" s="67"/>
      <c r="F32" s="68"/>
      <c r="G32" s="70"/>
      <c r="H32" s="69"/>
      <c r="L32" s="97">
        <f t="shared" si="2"/>
        <v>0</v>
      </c>
      <c r="M32" s="97">
        <f t="shared" si="3"/>
        <v>0</v>
      </c>
    </row>
    <row r="33" spans="1:13" ht="18" customHeight="1">
      <c r="A33" s="227"/>
      <c r="B33" s="17" t="s">
        <v>211</v>
      </c>
      <c r="C33" s="79"/>
      <c r="D33" s="65"/>
      <c r="E33" s="67"/>
      <c r="F33" s="68"/>
      <c r="G33" s="70"/>
      <c r="H33" s="69"/>
      <c r="L33" s="97">
        <f t="shared" si="2"/>
        <v>0</v>
      </c>
      <c r="M33" s="97">
        <f t="shared" si="3"/>
        <v>0</v>
      </c>
    </row>
    <row r="34" spans="1:13" ht="18" customHeight="1">
      <c r="A34" s="227"/>
      <c r="B34" s="17" t="s">
        <v>212</v>
      </c>
      <c r="C34" s="79"/>
      <c r="D34" s="65"/>
      <c r="E34" s="67"/>
      <c r="F34" s="68"/>
      <c r="G34" s="70"/>
      <c r="H34" s="69"/>
      <c r="L34" s="97">
        <f t="shared" si="2"/>
        <v>0</v>
      </c>
      <c r="M34" s="97">
        <f t="shared" si="3"/>
        <v>0</v>
      </c>
    </row>
    <row r="35" spans="1:13" ht="18" customHeight="1">
      <c r="A35" s="227"/>
      <c r="B35" s="17" t="s">
        <v>213</v>
      </c>
      <c r="C35" s="79"/>
      <c r="D35" s="65"/>
      <c r="E35" s="67"/>
      <c r="F35" s="68"/>
      <c r="G35" s="70"/>
      <c r="H35" s="69"/>
      <c r="L35" s="97">
        <f t="shared" si="2"/>
        <v>0</v>
      </c>
      <c r="M35" s="97">
        <f t="shared" si="3"/>
        <v>0</v>
      </c>
    </row>
    <row r="36" spans="1:13" ht="18" customHeight="1">
      <c r="A36" s="227"/>
      <c r="B36" s="17" t="s">
        <v>214</v>
      </c>
      <c r="C36" s="79"/>
      <c r="D36" s="65"/>
      <c r="E36" s="67"/>
      <c r="F36" s="68"/>
      <c r="G36" s="70"/>
      <c r="H36" s="69"/>
      <c r="L36" s="97">
        <f t="shared" si="2"/>
        <v>0</v>
      </c>
      <c r="M36" s="97">
        <f t="shared" si="3"/>
        <v>0</v>
      </c>
    </row>
    <row r="37" spans="1:13" ht="18" customHeight="1">
      <c r="A37" s="227"/>
      <c r="B37" s="17" t="s">
        <v>215</v>
      </c>
      <c r="C37" s="79"/>
      <c r="D37" s="65"/>
      <c r="E37" s="67"/>
      <c r="F37" s="68"/>
      <c r="G37" s="68"/>
      <c r="H37" s="69"/>
      <c r="L37" s="97">
        <f t="shared" si="2"/>
        <v>0</v>
      </c>
      <c r="M37" s="97">
        <f t="shared" si="3"/>
        <v>0</v>
      </c>
    </row>
    <row r="38" spans="1:13" ht="18" customHeight="1">
      <c r="A38" s="227"/>
      <c r="B38" s="17" t="s">
        <v>216</v>
      </c>
      <c r="C38" s="79"/>
      <c r="D38" s="66"/>
      <c r="E38" s="71"/>
      <c r="F38" s="70"/>
      <c r="G38" s="70"/>
      <c r="H38" s="72"/>
      <c r="L38" s="97">
        <f t="shared" si="2"/>
        <v>0</v>
      </c>
      <c r="M38" s="97">
        <f t="shared" si="3"/>
        <v>0</v>
      </c>
    </row>
    <row r="39" spans="1:13" ht="18" customHeight="1">
      <c r="A39" s="227"/>
      <c r="B39" s="17" t="s">
        <v>217</v>
      </c>
      <c r="C39" s="79"/>
      <c r="D39" s="65"/>
      <c r="E39" s="67"/>
      <c r="F39" s="68"/>
      <c r="G39" s="68"/>
      <c r="H39" s="69"/>
      <c r="L39" s="97">
        <f t="shared" si="2"/>
        <v>0</v>
      </c>
      <c r="M39" s="97">
        <f t="shared" si="3"/>
        <v>0</v>
      </c>
    </row>
    <row r="40" spans="1:13" ht="18" customHeight="1">
      <c r="A40" s="227"/>
      <c r="B40" s="17" t="s">
        <v>218</v>
      </c>
      <c r="C40" s="79"/>
      <c r="D40" s="65"/>
      <c r="E40" s="67"/>
      <c r="F40" s="68"/>
      <c r="G40" s="70"/>
      <c r="H40" s="69"/>
      <c r="L40" s="97">
        <f t="shared" si="2"/>
        <v>0</v>
      </c>
      <c r="M40" s="97">
        <f t="shared" si="3"/>
        <v>0</v>
      </c>
    </row>
    <row r="41" spans="1:13" ht="18" customHeight="1">
      <c r="A41" s="227"/>
      <c r="B41" s="17" t="s">
        <v>219</v>
      </c>
      <c r="C41" s="79"/>
      <c r="D41" s="65"/>
      <c r="E41" s="67"/>
      <c r="F41" s="68"/>
      <c r="G41" s="68"/>
      <c r="H41" s="69"/>
      <c r="L41" s="97">
        <f t="shared" si="2"/>
        <v>0</v>
      </c>
      <c r="M41" s="97">
        <f t="shared" si="3"/>
        <v>0</v>
      </c>
    </row>
    <row r="42" spans="1:13" ht="18" customHeight="1">
      <c r="A42" s="227"/>
      <c r="B42" s="17" t="s">
        <v>220</v>
      </c>
      <c r="C42" s="79"/>
      <c r="D42" s="66"/>
      <c r="E42" s="71"/>
      <c r="F42" s="70"/>
      <c r="G42" s="70"/>
      <c r="H42" s="72"/>
      <c r="L42" s="97">
        <f t="shared" si="2"/>
        <v>0</v>
      </c>
      <c r="M42" s="97">
        <f t="shared" si="3"/>
        <v>0</v>
      </c>
    </row>
    <row r="43" spans="1:13" ht="18" customHeight="1">
      <c r="A43" s="227"/>
      <c r="B43" s="17" t="s">
        <v>221</v>
      </c>
      <c r="C43" s="79"/>
      <c r="D43" s="65"/>
      <c r="E43" s="67"/>
      <c r="F43" s="68"/>
      <c r="G43" s="70"/>
      <c r="H43" s="69"/>
      <c r="L43" s="97">
        <f t="shared" si="2"/>
        <v>0</v>
      </c>
      <c r="M43" s="97">
        <f t="shared" si="3"/>
        <v>0</v>
      </c>
    </row>
    <row r="44" spans="1:13" ht="18" customHeight="1">
      <c r="A44" s="227"/>
      <c r="B44" s="17" t="s">
        <v>223</v>
      </c>
      <c r="C44" s="79"/>
      <c r="D44" s="65"/>
      <c r="E44" s="67"/>
      <c r="F44" s="68"/>
      <c r="G44" s="70"/>
      <c r="H44" s="69"/>
      <c r="L44" s="97">
        <f t="shared" si="2"/>
        <v>0</v>
      </c>
      <c r="M44" s="97">
        <f t="shared" si="3"/>
        <v>0</v>
      </c>
    </row>
    <row r="45" spans="1:13" ht="18" customHeight="1">
      <c r="A45" s="227"/>
      <c r="B45" s="17" t="s">
        <v>224</v>
      </c>
      <c r="C45" s="79"/>
      <c r="D45" s="65"/>
      <c r="E45" s="67"/>
      <c r="F45" s="68"/>
      <c r="G45" s="70"/>
      <c r="H45" s="69"/>
      <c r="L45" s="97">
        <f t="shared" si="2"/>
        <v>0</v>
      </c>
      <c r="M45" s="97">
        <f t="shared" si="3"/>
        <v>0</v>
      </c>
    </row>
    <row r="46" spans="1:13" ht="18" customHeight="1">
      <c r="A46" s="227"/>
      <c r="B46" s="17" t="s">
        <v>225</v>
      </c>
      <c r="C46" s="79"/>
      <c r="D46" s="65"/>
      <c r="E46" s="67"/>
      <c r="F46" s="68"/>
      <c r="G46" s="70"/>
      <c r="H46" s="69"/>
      <c r="L46" s="97">
        <f t="shared" si="2"/>
        <v>0</v>
      </c>
      <c r="M46" s="97">
        <f t="shared" si="3"/>
        <v>0</v>
      </c>
    </row>
    <row r="47" spans="1:13" ht="18" customHeight="1">
      <c r="A47" s="227"/>
      <c r="B47" s="17" t="s">
        <v>226</v>
      </c>
      <c r="C47" s="79"/>
      <c r="D47" s="65"/>
      <c r="E47" s="67"/>
      <c r="F47" s="68"/>
      <c r="G47" s="68"/>
      <c r="H47" s="69"/>
      <c r="L47" s="97">
        <f t="shared" si="2"/>
        <v>0</v>
      </c>
      <c r="M47" s="97">
        <f t="shared" si="3"/>
        <v>0</v>
      </c>
    </row>
    <row r="48" spans="1:13" ht="18" customHeight="1">
      <c r="A48" s="227"/>
      <c r="B48" s="17" t="s">
        <v>227</v>
      </c>
      <c r="C48" s="79"/>
      <c r="D48" s="66"/>
      <c r="E48" s="71"/>
      <c r="F48" s="70"/>
      <c r="G48" s="70"/>
      <c r="H48" s="72"/>
      <c r="L48" s="97">
        <f t="shared" si="2"/>
        <v>0</v>
      </c>
      <c r="M48" s="97">
        <f t="shared" si="3"/>
        <v>0</v>
      </c>
    </row>
    <row r="49" spans="1:13" ht="18" customHeight="1">
      <c r="A49" s="227"/>
      <c r="B49" s="17" t="s">
        <v>228</v>
      </c>
      <c r="C49" s="79"/>
      <c r="D49" s="65"/>
      <c r="E49" s="67"/>
      <c r="F49" s="68"/>
      <c r="G49" s="68"/>
      <c r="H49" s="69"/>
      <c r="L49" s="97">
        <f t="shared" si="2"/>
        <v>0</v>
      </c>
      <c r="M49" s="97">
        <f t="shared" si="3"/>
        <v>0</v>
      </c>
    </row>
    <row r="50" spans="1:13" ht="18" customHeight="1">
      <c r="A50" s="227"/>
      <c r="B50" s="17" t="s">
        <v>229</v>
      </c>
      <c r="C50" s="79"/>
      <c r="D50" s="65"/>
      <c r="E50" s="67"/>
      <c r="F50" s="68"/>
      <c r="G50" s="70"/>
      <c r="H50" s="69"/>
      <c r="L50" s="97">
        <f t="shared" si="2"/>
        <v>0</v>
      </c>
      <c r="M50" s="97">
        <f t="shared" si="3"/>
        <v>0</v>
      </c>
    </row>
    <row r="51" spans="1:13" ht="18" customHeight="1">
      <c r="A51" s="227"/>
      <c r="B51" s="17" t="s">
        <v>230</v>
      </c>
      <c r="C51" s="79"/>
      <c r="D51" s="65"/>
      <c r="E51" s="67"/>
      <c r="F51" s="68"/>
      <c r="G51" s="68"/>
      <c r="H51" s="69"/>
      <c r="L51" s="97">
        <f t="shared" si="2"/>
        <v>0</v>
      </c>
      <c r="M51" s="97">
        <f t="shared" si="3"/>
        <v>0</v>
      </c>
    </row>
    <row r="52" spans="1:13" ht="18" customHeight="1">
      <c r="A52" s="227"/>
      <c r="B52" s="17" t="s">
        <v>231</v>
      </c>
      <c r="C52" s="79"/>
      <c r="D52" s="66"/>
      <c r="E52" s="71"/>
      <c r="F52" s="70"/>
      <c r="G52" s="70"/>
      <c r="H52" s="72"/>
      <c r="L52" s="97">
        <f t="shared" si="2"/>
        <v>0</v>
      </c>
      <c r="M52" s="97">
        <f t="shared" si="3"/>
        <v>0</v>
      </c>
    </row>
    <row r="53" spans="1:13" ht="18" customHeight="1">
      <c r="A53" s="227"/>
      <c r="B53" s="17" t="s">
        <v>232</v>
      </c>
      <c r="C53" s="79"/>
      <c r="D53" s="65"/>
      <c r="E53" s="67"/>
      <c r="F53" s="68"/>
      <c r="G53" s="68"/>
      <c r="H53" s="69"/>
      <c r="L53" s="97">
        <f t="shared" si="2"/>
        <v>0</v>
      </c>
      <c r="M53" s="97">
        <f t="shared" si="3"/>
        <v>0</v>
      </c>
    </row>
    <row r="54" spans="1:13" ht="18" customHeight="1">
      <c r="A54" s="227"/>
      <c r="B54" s="17" t="s">
        <v>233</v>
      </c>
      <c r="C54" s="79"/>
      <c r="D54" s="65"/>
      <c r="E54" s="67"/>
      <c r="F54" s="68"/>
      <c r="G54" s="68"/>
      <c r="H54" s="69"/>
      <c r="L54" s="97">
        <f t="shared" si="2"/>
        <v>0</v>
      </c>
      <c r="M54" s="97">
        <f t="shared" si="3"/>
        <v>0</v>
      </c>
    </row>
    <row r="55" spans="1:13" ht="18" customHeight="1">
      <c r="A55" s="227"/>
      <c r="B55" s="17" t="s">
        <v>234</v>
      </c>
      <c r="C55" s="79"/>
      <c r="D55" s="65"/>
      <c r="E55" s="67"/>
      <c r="F55" s="68"/>
      <c r="G55" s="68"/>
      <c r="H55" s="69"/>
      <c r="L55" s="97">
        <f t="shared" si="2"/>
        <v>0</v>
      </c>
      <c r="M55" s="97">
        <f t="shared" si="3"/>
        <v>0</v>
      </c>
    </row>
    <row r="56" spans="1:13" ht="18" customHeight="1">
      <c r="A56" s="227"/>
      <c r="B56" s="17" t="s">
        <v>235</v>
      </c>
      <c r="C56" s="79"/>
      <c r="D56" s="65"/>
      <c r="E56" s="67"/>
      <c r="F56" s="68"/>
      <c r="G56" s="68"/>
      <c r="H56" s="69"/>
      <c r="L56" s="97">
        <f t="shared" si="2"/>
        <v>0</v>
      </c>
      <c r="M56" s="97">
        <f t="shared" si="3"/>
        <v>0</v>
      </c>
    </row>
    <row r="57" spans="1:13" ht="18" customHeight="1" thickBot="1">
      <c r="A57" s="228"/>
      <c r="B57" s="153" t="s">
        <v>236</v>
      </c>
      <c r="C57" s="154"/>
      <c r="D57" s="155"/>
      <c r="E57" s="156"/>
      <c r="F57" s="75"/>
      <c r="G57" s="75"/>
      <c r="H57" s="76"/>
      <c r="L57" s="97">
        <f t="shared" si="2"/>
        <v>0</v>
      </c>
      <c r="M57" s="97">
        <f t="shared" si="3"/>
        <v>0</v>
      </c>
    </row>
  </sheetData>
  <sheetProtection password="CB8A" sheet="1" objects="1" scenarios="1" selectLockedCells="1"/>
  <mergeCells count="16">
    <mergeCell ref="B27:D27"/>
    <mergeCell ref="F26:H26"/>
    <mergeCell ref="A19:A20"/>
    <mergeCell ref="A17:A18"/>
    <mergeCell ref="A24:A25"/>
    <mergeCell ref="A21:A22"/>
    <mergeCell ref="A1:A4"/>
    <mergeCell ref="A28:A57"/>
    <mergeCell ref="F27:G27"/>
    <mergeCell ref="B26:D26"/>
    <mergeCell ref="E2:G2"/>
    <mergeCell ref="B1:C2"/>
    <mergeCell ref="E1:G1"/>
    <mergeCell ref="A15:A16"/>
    <mergeCell ref="D3:H3"/>
    <mergeCell ref="B3:C3"/>
  </mergeCells>
  <conditionalFormatting sqref="G5:G25 G28:G57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 H28:H57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B1:C2">
    <cfRule type="cellIs" priority="5" dxfId="2" operator="greaterThan" stopIfTrue="1">
      <formula>0</formula>
    </cfRule>
    <cfRule type="cellIs" priority="6" dxfId="12" operator="equal" stopIfTrue="1">
      <formula>0</formula>
    </cfRule>
  </conditionalFormatting>
  <conditionalFormatting sqref="E6:E25 E28:E57">
    <cfRule type="cellIs" priority="7" dxfId="2" operator="between" stopIfTrue="1">
      <formula>100</formula>
      <formula>1500</formula>
    </cfRule>
    <cfRule type="cellIs" priority="8" dxfId="0" operator="between" stopIfTrue="1">
      <formula>0.01</formula>
      <formula>99.99999</formula>
    </cfRule>
    <cfRule type="cellIs" priority="9" dxfId="0" operator="greaterThan" stopIfTrue="1">
      <formula>1500</formula>
    </cfRule>
  </conditionalFormatting>
  <conditionalFormatting sqref="F6:F25 F28:F57">
    <cfRule type="cellIs" priority="10" dxfId="0" operator="between" stopIfTrue="1">
      <formula>1</formula>
      <formula>249</formula>
    </cfRule>
    <cfRule type="cellIs" priority="11" dxfId="2" operator="greaterThanOrEqual" stopIfTrue="1">
      <formula>250</formula>
    </cfRule>
  </conditionalFormatting>
  <conditionalFormatting sqref="F27:G27">
    <cfRule type="cellIs" priority="12" dxfId="0" operator="between" stopIfTrue="1">
      <formula>0.01</formula>
      <formula>3499.99</formula>
    </cfRule>
    <cfRule type="cellIs" priority="13" dxfId="2" operator="between" stopIfTrue="1">
      <formula>3500</formula>
      <formula>16000</formula>
    </cfRule>
    <cfRule type="cellIs" priority="14" dxfId="0" operator="greaterThan" stopIfTrue="1">
      <formula>16000</formula>
    </cfRule>
  </conditionalFormatting>
  <conditionalFormatting sqref="H1">
    <cfRule type="cellIs" priority="15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35"/>
  <dimension ref="A1:P57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11.710937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4" ht="31.5" customHeight="1">
      <c r="A1" s="214" t="s">
        <v>192</v>
      </c>
      <c r="B1" s="208">
        <v>0</v>
      </c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  <c r="K1" s="1">
        <v>1</v>
      </c>
      <c r="L1" s="96">
        <f>Info!C53</f>
        <v>43191</v>
      </c>
      <c r="M1" s="97" t="s">
        <v>105</v>
      </c>
      <c r="N1" s="2"/>
    </row>
    <row r="2" spans="1:13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K2" s="1">
        <v>0</v>
      </c>
      <c r="L2" s="96">
        <f>Info!C54</f>
        <v>43373</v>
      </c>
      <c r="M2" s="97" t="s">
        <v>104</v>
      </c>
    </row>
    <row r="3" spans="1:13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L3" s="96">
        <f>Info!C55</f>
        <v>43556</v>
      </c>
      <c r="M3" s="98" t="s">
        <v>106</v>
      </c>
    </row>
    <row r="4" spans="1:13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L4" s="96">
        <f>Info!C56</f>
        <v>43738</v>
      </c>
      <c r="M4" s="97" t="s">
        <v>107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203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"/>
      <c r="O5" s="13"/>
      <c r="P5" s="13"/>
    </row>
    <row r="6" spans="1:14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>
        <f aca="true" t="shared" si="0" ref="L6:L25">IF(AND(C6&gt;=$L$1,C6&lt;=$L$2,E6&gt;=100,E6&lt;=1500,F6&gt;=250,H6&gt;=20),E6,0)</f>
        <v>0</v>
      </c>
      <c r="M6" s="97">
        <f aca="true" t="shared" si="1" ref="M6:M25">IF(AND(C6&gt;=$L$3,C6&lt;=$L$4,E6&gt;=100,E6&lt;=1500,F6&gt;=250,H6&gt;=20),E6,0)</f>
        <v>0</v>
      </c>
      <c r="N6" s="2"/>
    </row>
    <row r="7" spans="1:14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Info!C64</f>
        <v>czerwona</v>
      </c>
      <c r="L7" s="97">
        <f t="shared" si="0"/>
        <v>0</v>
      </c>
      <c r="M7" s="97">
        <f t="shared" si="1"/>
        <v>0</v>
      </c>
      <c r="N7" s="2"/>
    </row>
    <row r="8" spans="1:14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Info!C65</f>
        <v>płowa</v>
      </c>
      <c r="L8" s="97">
        <f t="shared" si="0"/>
        <v>0</v>
      </c>
      <c r="M8" s="97">
        <f t="shared" si="1"/>
        <v>0</v>
      </c>
      <c r="N8" s="2"/>
    </row>
    <row r="9" spans="1:14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Info!C66</f>
        <v>biała</v>
      </c>
      <c r="L9" s="97">
        <f t="shared" si="0"/>
        <v>0</v>
      </c>
      <c r="M9" s="97">
        <f t="shared" si="1"/>
        <v>0</v>
      </c>
      <c r="N9" s="2"/>
    </row>
    <row r="10" spans="1:14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Info!C67</f>
        <v>szpakowata</v>
      </c>
      <c r="L10" s="97">
        <f t="shared" si="0"/>
        <v>0</v>
      </c>
      <c r="M10" s="97">
        <f t="shared" si="1"/>
        <v>0</v>
      </c>
      <c r="N10" s="2"/>
    </row>
    <row r="11" spans="1:14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Info!C68</f>
        <v>niebiesko-pstra</v>
      </c>
      <c r="L11" s="97">
        <f t="shared" si="0"/>
        <v>0</v>
      </c>
      <c r="M11" s="97">
        <f t="shared" si="1"/>
        <v>0</v>
      </c>
      <c r="N11" s="2"/>
    </row>
    <row r="12" spans="1:14" ht="18" customHeight="1">
      <c r="A12" s="114" t="s">
        <v>187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Info!C69</f>
        <v>nieb-nakr-pstra</v>
      </c>
      <c r="L12" s="97">
        <f t="shared" si="0"/>
        <v>0</v>
      </c>
      <c r="M12" s="97">
        <f t="shared" si="1"/>
        <v>0</v>
      </c>
      <c r="N12" s="2"/>
    </row>
    <row r="13" spans="1:14" ht="18" customHeight="1">
      <c r="A13" s="115" t="str">
        <f>'Ex'!A13</f>
        <v>NIENADÓWKA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Info!C70</f>
        <v>ciem-nakr-pstra</v>
      </c>
      <c r="L13" s="97">
        <f t="shared" si="0"/>
        <v>0</v>
      </c>
      <c r="M13" s="97">
        <f t="shared" si="1"/>
        <v>0</v>
      </c>
      <c r="N13" s="2"/>
    </row>
    <row r="14" spans="1:14" ht="18" customHeight="1" thickBot="1">
      <c r="A14" s="8" t="str">
        <f>'Ex'!A14</f>
        <v>7-8 grudnia 2019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Info!C71</f>
        <v>ciemno-pstra</v>
      </c>
      <c r="L14" s="97">
        <f t="shared" si="0"/>
        <v>0</v>
      </c>
      <c r="M14" s="97">
        <f t="shared" si="1"/>
        <v>0</v>
      </c>
      <c r="N14" s="2"/>
    </row>
    <row r="15" spans="1:14" ht="18" customHeight="1">
      <c r="A15" s="184" t="s">
        <v>183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Info!C72</f>
        <v>czarno-pstra</v>
      </c>
      <c r="L15" s="97">
        <f t="shared" si="0"/>
        <v>0</v>
      </c>
      <c r="M15" s="97">
        <f t="shared" si="1"/>
        <v>0</v>
      </c>
      <c r="N15" s="2"/>
    </row>
    <row r="16" spans="1:14" ht="18" customHeight="1">
      <c r="A16" s="201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Info!C73</f>
        <v>czer-nakr-pstra</v>
      </c>
      <c r="L16" s="97">
        <f t="shared" si="0"/>
        <v>0</v>
      </c>
      <c r="M16" s="97">
        <f t="shared" si="1"/>
        <v>0</v>
      </c>
      <c r="N16" s="2"/>
    </row>
    <row r="17" spans="1:14" ht="18" customHeight="1">
      <c r="A17" s="224"/>
      <c r="B17" s="17" t="s">
        <v>76</v>
      </c>
      <c r="C17" s="79"/>
      <c r="D17" s="65"/>
      <c r="E17" s="67"/>
      <c r="F17" s="68"/>
      <c r="G17" s="68"/>
      <c r="H17" s="69"/>
      <c r="I17" s="1">
        <v>17</v>
      </c>
      <c r="J17" s="1" t="str">
        <f>Info!C74</f>
        <v>czerwono-pstra</v>
      </c>
      <c r="L17" s="97">
        <f t="shared" si="0"/>
        <v>0</v>
      </c>
      <c r="M17" s="97">
        <f t="shared" si="1"/>
        <v>0</v>
      </c>
      <c r="N17" s="2"/>
    </row>
    <row r="18" spans="1:14" ht="18" customHeight="1" thickBot="1">
      <c r="A18" s="225"/>
      <c r="B18" s="17" t="s">
        <v>77</v>
      </c>
      <c r="C18" s="79"/>
      <c r="D18" s="65"/>
      <c r="E18" s="67"/>
      <c r="F18" s="68"/>
      <c r="G18" s="68"/>
      <c r="H18" s="69"/>
      <c r="I18" s="1">
        <v>18</v>
      </c>
      <c r="J18" s="1" t="str">
        <f>Info!C75</f>
        <v>płowo-pstra</v>
      </c>
      <c r="L18" s="97">
        <f t="shared" si="0"/>
        <v>0</v>
      </c>
      <c r="M18" s="97">
        <f t="shared" si="1"/>
        <v>0</v>
      </c>
      <c r="N18" s="2"/>
    </row>
    <row r="19" spans="1:14" ht="18" customHeight="1">
      <c r="A19" s="184" t="s">
        <v>204</v>
      </c>
      <c r="B19" s="17" t="s">
        <v>78</v>
      </c>
      <c r="C19" s="79"/>
      <c r="D19" s="65"/>
      <c r="E19" s="67"/>
      <c r="F19" s="68"/>
      <c r="G19" s="68"/>
      <c r="H19" s="69"/>
      <c r="I19" s="1">
        <v>19</v>
      </c>
      <c r="J19" s="1" t="str">
        <f>Info!C76</f>
        <v>szpak-pstra</v>
      </c>
      <c r="L19" s="97">
        <f t="shared" si="0"/>
        <v>0</v>
      </c>
      <c r="M19" s="97">
        <f t="shared" si="1"/>
        <v>0</v>
      </c>
      <c r="N19" s="2"/>
    </row>
    <row r="20" spans="1:14" ht="18" customHeight="1">
      <c r="A20" s="185"/>
      <c r="B20" s="17" t="s">
        <v>79</v>
      </c>
      <c r="C20" s="79"/>
      <c r="D20" s="65"/>
      <c r="E20" s="67"/>
      <c r="F20" s="68"/>
      <c r="G20" s="68"/>
      <c r="H20" s="69"/>
      <c r="I20" s="1">
        <v>20</v>
      </c>
      <c r="J20" s="1" t="str">
        <f>Info!C77</f>
        <v>czerwono-szpak</v>
      </c>
      <c r="L20" s="97">
        <f t="shared" si="0"/>
        <v>0</v>
      </c>
      <c r="M20" s="97">
        <f t="shared" si="1"/>
        <v>0</v>
      </c>
      <c r="N20" s="2"/>
    </row>
    <row r="21" spans="1:14" ht="18" customHeight="1">
      <c r="A21" s="188">
        <f>Info!I1</f>
        <v>290</v>
      </c>
      <c r="B21" s="17" t="s">
        <v>80</v>
      </c>
      <c r="C21" s="79"/>
      <c r="D21" s="65"/>
      <c r="E21" s="67"/>
      <c r="F21" s="68"/>
      <c r="G21" s="68"/>
      <c r="H21" s="69"/>
      <c r="I21" s="1">
        <v>21</v>
      </c>
      <c r="J21" s="1" t="str">
        <f>Info!C78</f>
        <v>czer-szp-pstra</v>
      </c>
      <c r="L21" s="97">
        <f t="shared" si="0"/>
        <v>0</v>
      </c>
      <c r="M21" s="97">
        <f t="shared" si="1"/>
        <v>0</v>
      </c>
      <c r="N21" s="2"/>
    </row>
    <row r="22" spans="1:14" ht="18" customHeight="1" thickBot="1">
      <c r="A22" s="189"/>
      <c r="B22" s="17" t="s">
        <v>81</v>
      </c>
      <c r="C22" s="79"/>
      <c r="D22" s="65"/>
      <c r="E22" s="67"/>
      <c r="F22" s="68"/>
      <c r="G22" s="68"/>
      <c r="H22" s="69"/>
      <c r="I22" s="1">
        <v>22</v>
      </c>
      <c r="J22" s="1" t="str">
        <f>Info!C79</f>
        <v>płowo-szpak</v>
      </c>
      <c r="L22" s="97">
        <f t="shared" si="0"/>
        <v>0</v>
      </c>
      <c r="M22" s="97">
        <f t="shared" si="1"/>
        <v>0</v>
      </c>
      <c r="N22" s="2"/>
    </row>
    <row r="23" spans="1:14" ht="18" customHeight="1">
      <c r="A23" s="78" t="s">
        <v>205</v>
      </c>
      <c r="B23" s="17" t="s">
        <v>82</v>
      </c>
      <c r="C23" s="79"/>
      <c r="D23" s="65"/>
      <c r="E23" s="67"/>
      <c r="F23" s="68"/>
      <c r="G23" s="68"/>
      <c r="H23" s="69"/>
      <c r="I23" s="1">
        <v>23</v>
      </c>
      <c r="J23" s="1" t="str">
        <f>Info!C80</f>
        <v>pł-szpak-pstra</v>
      </c>
      <c r="L23" s="97">
        <f t="shared" si="0"/>
        <v>0</v>
      </c>
      <c r="M23" s="97">
        <f t="shared" si="1"/>
        <v>0</v>
      </c>
      <c r="N23" s="2"/>
    </row>
    <row r="24" spans="1:14" ht="18" customHeight="1">
      <c r="A24" s="190" t="str">
        <f>Info!H1</f>
        <v>KROSNO</v>
      </c>
      <c r="B24" s="17" t="s">
        <v>83</v>
      </c>
      <c r="C24" s="79"/>
      <c r="D24" s="65"/>
      <c r="E24" s="67"/>
      <c r="F24" s="68"/>
      <c r="G24" s="68"/>
      <c r="H24" s="69"/>
      <c r="J24" s="2"/>
      <c r="K24" s="2"/>
      <c r="L24" s="97">
        <f t="shared" si="0"/>
        <v>0</v>
      </c>
      <c r="M24" s="97">
        <f t="shared" si="1"/>
        <v>0</v>
      </c>
      <c r="N24" s="2"/>
    </row>
    <row r="25" spans="1:13" ht="18" customHeight="1" thickBot="1">
      <c r="A25" s="191"/>
      <c r="B25" s="25" t="s">
        <v>84</v>
      </c>
      <c r="C25" s="79"/>
      <c r="D25" s="73"/>
      <c r="E25" s="74"/>
      <c r="F25" s="75"/>
      <c r="G25" s="75"/>
      <c r="H25" s="76"/>
      <c r="L25" s="97">
        <f t="shared" si="0"/>
        <v>0</v>
      </c>
      <c r="M25" s="97">
        <f t="shared" si="1"/>
        <v>0</v>
      </c>
    </row>
    <row r="26" spans="1:13" ht="24" customHeight="1" thickBot="1">
      <c r="A26" s="131" t="s">
        <v>100</v>
      </c>
      <c r="B26" s="222"/>
      <c r="C26" s="223"/>
      <c r="D26" s="223"/>
      <c r="E26" s="145"/>
      <c r="F26" s="194" t="s">
        <v>101</v>
      </c>
      <c r="G26" s="195"/>
      <c r="H26" s="196"/>
      <c r="L26" s="97"/>
      <c r="M26" s="97"/>
    </row>
    <row r="27" spans="1:13" ht="24" customHeight="1" thickBot="1">
      <c r="A27" s="146" t="s">
        <v>238</v>
      </c>
      <c r="B27" s="220" t="str">
        <f>'Ex'!B27</f>
        <v>Kkm za 2019 rok </v>
      </c>
      <c r="C27" s="221"/>
      <c r="D27" s="221"/>
      <c r="E27" s="59">
        <f>SUM(M6:M25,M28:M57)</f>
        <v>0</v>
      </c>
      <c r="F27" s="197">
        <f>IF(OR(AND(H1=1,SUM(L6:M25,L28:M57)&gt;=4500),AND(H1=0,SUM(L6:M25,L28:M57)&gt;=3500)),SUM(L6:M25,L28:M57),IF(OR(AND(H1&lt;&gt;0,H1&lt;&gt;1),SUM(L6:M25,L28:M57)=0),0,"MAŁO"))</f>
        <v>0</v>
      </c>
      <c r="G27" s="198"/>
      <c r="H27" s="60" t="s">
        <v>18</v>
      </c>
      <c r="L27" s="97"/>
      <c r="M27" s="97"/>
    </row>
    <row r="28" spans="1:13" ht="18" customHeight="1">
      <c r="A28" s="226" t="s">
        <v>237</v>
      </c>
      <c r="B28" s="147" t="s">
        <v>206</v>
      </c>
      <c r="C28" s="148"/>
      <c r="D28" s="149"/>
      <c r="E28" s="150"/>
      <c r="F28" s="151"/>
      <c r="G28" s="151"/>
      <c r="H28" s="152"/>
      <c r="L28" s="97">
        <f aca="true" t="shared" si="2" ref="L28:L57">IF(AND(C28&gt;=$L$1,C28&lt;=$L$2,E28&gt;=100,E28&lt;=1500,F28&gt;=250,H28&gt;=20),E28,0)</f>
        <v>0</v>
      </c>
      <c r="M28" s="97">
        <f aca="true" t="shared" si="3" ref="M28:M57">IF(AND(C28&gt;=$L$3,C28&lt;=$L$4,E28&gt;=100,E28&lt;=1500,F28&gt;=250,H28&gt;=20),E28,0)</f>
        <v>0</v>
      </c>
    </row>
    <row r="29" spans="1:13" ht="18" customHeight="1">
      <c r="A29" s="227"/>
      <c r="B29" s="17" t="s">
        <v>207</v>
      </c>
      <c r="C29" s="79"/>
      <c r="D29" s="65"/>
      <c r="E29" s="67"/>
      <c r="F29" s="68"/>
      <c r="G29" s="70"/>
      <c r="H29" s="69"/>
      <c r="L29" s="97">
        <f t="shared" si="2"/>
        <v>0</v>
      </c>
      <c r="M29" s="97">
        <f t="shared" si="3"/>
        <v>0</v>
      </c>
    </row>
    <row r="30" spans="1:13" ht="18" customHeight="1">
      <c r="A30" s="227"/>
      <c r="B30" s="17" t="s">
        <v>208</v>
      </c>
      <c r="C30" s="79"/>
      <c r="D30" s="65"/>
      <c r="E30" s="67"/>
      <c r="F30" s="68"/>
      <c r="G30" s="70"/>
      <c r="H30" s="69"/>
      <c r="L30" s="97">
        <f t="shared" si="2"/>
        <v>0</v>
      </c>
      <c r="M30" s="97">
        <f t="shared" si="3"/>
        <v>0</v>
      </c>
    </row>
    <row r="31" spans="1:13" ht="18" customHeight="1">
      <c r="A31" s="227"/>
      <c r="B31" s="17" t="s">
        <v>209</v>
      </c>
      <c r="C31" s="79"/>
      <c r="D31" s="65"/>
      <c r="E31" s="67"/>
      <c r="F31" s="68"/>
      <c r="G31" s="70"/>
      <c r="H31" s="69"/>
      <c r="L31" s="97">
        <f t="shared" si="2"/>
        <v>0</v>
      </c>
      <c r="M31" s="97">
        <f t="shared" si="3"/>
        <v>0</v>
      </c>
    </row>
    <row r="32" spans="1:13" ht="18" customHeight="1">
      <c r="A32" s="227"/>
      <c r="B32" s="17" t="s">
        <v>210</v>
      </c>
      <c r="C32" s="79"/>
      <c r="D32" s="65"/>
      <c r="E32" s="67"/>
      <c r="F32" s="68"/>
      <c r="G32" s="70"/>
      <c r="H32" s="69"/>
      <c r="L32" s="97">
        <f t="shared" si="2"/>
        <v>0</v>
      </c>
      <c r="M32" s="97">
        <f t="shared" si="3"/>
        <v>0</v>
      </c>
    </row>
    <row r="33" spans="1:13" ht="18" customHeight="1">
      <c r="A33" s="227"/>
      <c r="B33" s="17" t="s">
        <v>211</v>
      </c>
      <c r="C33" s="79"/>
      <c r="D33" s="65"/>
      <c r="E33" s="67"/>
      <c r="F33" s="68"/>
      <c r="G33" s="70"/>
      <c r="H33" s="69"/>
      <c r="L33" s="97">
        <f t="shared" si="2"/>
        <v>0</v>
      </c>
      <c r="M33" s="97">
        <f t="shared" si="3"/>
        <v>0</v>
      </c>
    </row>
    <row r="34" spans="1:13" ht="18" customHeight="1">
      <c r="A34" s="227"/>
      <c r="B34" s="17" t="s">
        <v>212</v>
      </c>
      <c r="C34" s="79"/>
      <c r="D34" s="65"/>
      <c r="E34" s="67"/>
      <c r="F34" s="68"/>
      <c r="G34" s="70"/>
      <c r="H34" s="69"/>
      <c r="L34" s="97">
        <f t="shared" si="2"/>
        <v>0</v>
      </c>
      <c r="M34" s="97">
        <f t="shared" si="3"/>
        <v>0</v>
      </c>
    </row>
    <row r="35" spans="1:13" ht="18" customHeight="1">
      <c r="A35" s="227"/>
      <c r="B35" s="17" t="s">
        <v>213</v>
      </c>
      <c r="C35" s="79"/>
      <c r="D35" s="65"/>
      <c r="E35" s="67"/>
      <c r="F35" s="68"/>
      <c r="G35" s="70"/>
      <c r="H35" s="69"/>
      <c r="L35" s="97">
        <f t="shared" si="2"/>
        <v>0</v>
      </c>
      <c r="M35" s="97">
        <f t="shared" si="3"/>
        <v>0</v>
      </c>
    </row>
    <row r="36" spans="1:13" ht="18" customHeight="1">
      <c r="A36" s="227"/>
      <c r="B36" s="17" t="s">
        <v>214</v>
      </c>
      <c r="C36" s="79"/>
      <c r="D36" s="65"/>
      <c r="E36" s="67"/>
      <c r="F36" s="68"/>
      <c r="G36" s="70"/>
      <c r="H36" s="69"/>
      <c r="L36" s="97">
        <f t="shared" si="2"/>
        <v>0</v>
      </c>
      <c r="M36" s="97">
        <f t="shared" si="3"/>
        <v>0</v>
      </c>
    </row>
    <row r="37" spans="1:13" ht="18" customHeight="1">
      <c r="A37" s="227"/>
      <c r="B37" s="17" t="s">
        <v>215</v>
      </c>
      <c r="C37" s="79"/>
      <c r="D37" s="65"/>
      <c r="E37" s="67"/>
      <c r="F37" s="68"/>
      <c r="G37" s="68"/>
      <c r="H37" s="69"/>
      <c r="L37" s="97">
        <f t="shared" si="2"/>
        <v>0</v>
      </c>
      <c r="M37" s="97">
        <f t="shared" si="3"/>
        <v>0</v>
      </c>
    </row>
    <row r="38" spans="1:13" ht="18" customHeight="1">
      <c r="A38" s="227"/>
      <c r="B38" s="17" t="s">
        <v>216</v>
      </c>
      <c r="C38" s="79"/>
      <c r="D38" s="66"/>
      <c r="E38" s="71"/>
      <c r="F38" s="70"/>
      <c r="G38" s="70"/>
      <c r="H38" s="72"/>
      <c r="L38" s="97">
        <f t="shared" si="2"/>
        <v>0</v>
      </c>
      <c r="M38" s="97">
        <f t="shared" si="3"/>
        <v>0</v>
      </c>
    </row>
    <row r="39" spans="1:13" ht="18" customHeight="1">
      <c r="A39" s="227"/>
      <c r="B39" s="17" t="s">
        <v>217</v>
      </c>
      <c r="C39" s="79"/>
      <c r="D39" s="65"/>
      <c r="E39" s="67"/>
      <c r="F39" s="68"/>
      <c r="G39" s="68"/>
      <c r="H39" s="69"/>
      <c r="L39" s="97">
        <f t="shared" si="2"/>
        <v>0</v>
      </c>
      <c r="M39" s="97">
        <f t="shared" si="3"/>
        <v>0</v>
      </c>
    </row>
    <row r="40" spans="1:13" ht="18" customHeight="1">
      <c r="A40" s="227"/>
      <c r="B40" s="17" t="s">
        <v>218</v>
      </c>
      <c r="C40" s="79"/>
      <c r="D40" s="65"/>
      <c r="E40" s="67"/>
      <c r="F40" s="68"/>
      <c r="G40" s="70"/>
      <c r="H40" s="69"/>
      <c r="L40" s="97">
        <f t="shared" si="2"/>
        <v>0</v>
      </c>
      <c r="M40" s="97">
        <f t="shared" si="3"/>
        <v>0</v>
      </c>
    </row>
    <row r="41" spans="1:13" ht="18" customHeight="1">
      <c r="A41" s="227"/>
      <c r="B41" s="17" t="s">
        <v>219</v>
      </c>
      <c r="C41" s="79"/>
      <c r="D41" s="65"/>
      <c r="E41" s="67"/>
      <c r="F41" s="68"/>
      <c r="G41" s="68"/>
      <c r="H41" s="69"/>
      <c r="L41" s="97">
        <f t="shared" si="2"/>
        <v>0</v>
      </c>
      <c r="M41" s="97">
        <f t="shared" si="3"/>
        <v>0</v>
      </c>
    </row>
    <row r="42" spans="1:13" ht="18" customHeight="1">
      <c r="A42" s="227"/>
      <c r="B42" s="17" t="s">
        <v>220</v>
      </c>
      <c r="C42" s="79"/>
      <c r="D42" s="66"/>
      <c r="E42" s="71"/>
      <c r="F42" s="70"/>
      <c r="G42" s="70"/>
      <c r="H42" s="72"/>
      <c r="L42" s="97">
        <f t="shared" si="2"/>
        <v>0</v>
      </c>
      <c r="M42" s="97">
        <f t="shared" si="3"/>
        <v>0</v>
      </c>
    </row>
    <row r="43" spans="1:13" ht="18" customHeight="1">
      <c r="A43" s="227"/>
      <c r="B43" s="17" t="s">
        <v>221</v>
      </c>
      <c r="C43" s="79"/>
      <c r="D43" s="65"/>
      <c r="E43" s="67"/>
      <c r="F43" s="68"/>
      <c r="G43" s="70"/>
      <c r="H43" s="69"/>
      <c r="L43" s="97">
        <f t="shared" si="2"/>
        <v>0</v>
      </c>
      <c r="M43" s="97">
        <f t="shared" si="3"/>
        <v>0</v>
      </c>
    </row>
    <row r="44" spans="1:13" ht="18" customHeight="1">
      <c r="A44" s="227"/>
      <c r="B44" s="17" t="s">
        <v>223</v>
      </c>
      <c r="C44" s="79"/>
      <c r="D44" s="65"/>
      <c r="E44" s="67"/>
      <c r="F44" s="68"/>
      <c r="G44" s="70"/>
      <c r="H44" s="69"/>
      <c r="L44" s="97">
        <f t="shared" si="2"/>
        <v>0</v>
      </c>
      <c r="M44" s="97">
        <f t="shared" si="3"/>
        <v>0</v>
      </c>
    </row>
    <row r="45" spans="1:13" ht="18" customHeight="1">
      <c r="A45" s="227"/>
      <c r="B45" s="17" t="s">
        <v>224</v>
      </c>
      <c r="C45" s="79"/>
      <c r="D45" s="65"/>
      <c r="E45" s="67"/>
      <c r="F45" s="68"/>
      <c r="G45" s="70"/>
      <c r="H45" s="69"/>
      <c r="L45" s="97">
        <f t="shared" si="2"/>
        <v>0</v>
      </c>
      <c r="M45" s="97">
        <f t="shared" si="3"/>
        <v>0</v>
      </c>
    </row>
    <row r="46" spans="1:13" ht="18" customHeight="1">
      <c r="A46" s="227"/>
      <c r="B46" s="17" t="s">
        <v>225</v>
      </c>
      <c r="C46" s="79"/>
      <c r="D46" s="65"/>
      <c r="E46" s="67"/>
      <c r="F46" s="68"/>
      <c r="G46" s="70"/>
      <c r="H46" s="69"/>
      <c r="L46" s="97">
        <f t="shared" si="2"/>
        <v>0</v>
      </c>
      <c r="M46" s="97">
        <f t="shared" si="3"/>
        <v>0</v>
      </c>
    </row>
    <row r="47" spans="1:13" ht="18" customHeight="1">
      <c r="A47" s="227"/>
      <c r="B47" s="17" t="s">
        <v>226</v>
      </c>
      <c r="C47" s="79"/>
      <c r="D47" s="65"/>
      <c r="E47" s="67"/>
      <c r="F47" s="68"/>
      <c r="G47" s="68"/>
      <c r="H47" s="69"/>
      <c r="L47" s="97">
        <f t="shared" si="2"/>
        <v>0</v>
      </c>
      <c r="M47" s="97">
        <f t="shared" si="3"/>
        <v>0</v>
      </c>
    </row>
    <row r="48" spans="1:13" ht="18" customHeight="1">
      <c r="A48" s="227"/>
      <c r="B48" s="17" t="s">
        <v>227</v>
      </c>
      <c r="C48" s="79"/>
      <c r="D48" s="66"/>
      <c r="E48" s="71"/>
      <c r="F48" s="70"/>
      <c r="G48" s="70"/>
      <c r="H48" s="72"/>
      <c r="L48" s="97">
        <f t="shared" si="2"/>
        <v>0</v>
      </c>
      <c r="M48" s="97">
        <f t="shared" si="3"/>
        <v>0</v>
      </c>
    </row>
    <row r="49" spans="1:13" ht="18" customHeight="1">
      <c r="A49" s="227"/>
      <c r="B49" s="17" t="s">
        <v>228</v>
      </c>
      <c r="C49" s="79"/>
      <c r="D49" s="65"/>
      <c r="E49" s="67"/>
      <c r="F49" s="68"/>
      <c r="G49" s="68"/>
      <c r="H49" s="69"/>
      <c r="L49" s="97">
        <f t="shared" si="2"/>
        <v>0</v>
      </c>
      <c r="M49" s="97">
        <f t="shared" si="3"/>
        <v>0</v>
      </c>
    </row>
    <row r="50" spans="1:13" ht="18" customHeight="1">
      <c r="A50" s="227"/>
      <c r="B50" s="17" t="s">
        <v>229</v>
      </c>
      <c r="C50" s="79"/>
      <c r="D50" s="65"/>
      <c r="E50" s="67"/>
      <c r="F50" s="68"/>
      <c r="G50" s="70"/>
      <c r="H50" s="69"/>
      <c r="L50" s="97">
        <f t="shared" si="2"/>
        <v>0</v>
      </c>
      <c r="M50" s="97">
        <f t="shared" si="3"/>
        <v>0</v>
      </c>
    </row>
    <row r="51" spans="1:13" ht="18" customHeight="1">
      <c r="A51" s="227"/>
      <c r="B51" s="17" t="s">
        <v>230</v>
      </c>
      <c r="C51" s="79"/>
      <c r="D51" s="65"/>
      <c r="E51" s="67"/>
      <c r="F51" s="68"/>
      <c r="G51" s="68"/>
      <c r="H51" s="69"/>
      <c r="L51" s="97">
        <f t="shared" si="2"/>
        <v>0</v>
      </c>
      <c r="M51" s="97">
        <f t="shared" si="3"/>
        <v>0</v>
      </c>
    </row>
    <row r="52" spans="1:13" ht="18" customHeight="1">
      <c r="A52" s="227"/>
      <c r="B52" s="17" t="s">
        <v>231</v>
      </c>
      <c r="C52" s="79"/>
      <c r="D52" s="66"/>
      <c r="E52" s="71"/>
      <c r="F52" s="70"/>
      <c r="G52" s="70"/>
      <c r="H52" s="72"/>
      <c r="L52" s="97">
        <f t="shared" si="2"/>
        <v>0</v>
      </c>
      <c r="M52" s="97">
        <f t="shared" si="3"/>
        <v>0</v>
      </c>
    </row>
    <row r="53" spans="1:13" ht="18" customHeight="1">
      <c r="A53" s="227"/>
      <c r="B53" s="17" t="s">
        <v>232</v>
      </c>
      <c r="C53" s="79"/>
      <c r="D53" s="65"/>
      <c r="E53" s="67"/>
      <c r="F53" s="68"/>
      <c r="G53" s="68"/>
      <c r="H53" s="69"/>
      <c r="L53" s="97">
        <f t="shared" si="2"/>
        <v>0</v>
      </c>
      <c r="M53" s="97">
        <f t="shared" si="3"/>
        <v>0</v>
      </c>
    </row>
    <row r="54" spans="1:13" ht="18" customHeight="1">
      <c r="A54" s="227"/>
      <c r="B54" s="17" t="s">
        <v>233</v>
      </c>
      <c r="C54" s="79"/>
      <c r="D54" s="65"/>
      <c r="E54" s="67"/>
      <c r="F54" s="68"/>
      <c r="G54" s="68"/>
      <c r="H54" s="69"/>
      <c r="L54" s="97">
        <f t="shared" si="2"/>
        <v>0</v>
      </c>
      <c r="M54" s="97">
        <f t="shared" si="3"/>
        <v>0</v>
      </c>
    </row>
    <row r="55" spans="1:13" ht="18" customHeight="1">
      <c r="A55" s="227"/>
      <c r="B55" s="17" t="s">
        <v>234</v>
      </c>
      <c r="C55" s="79"/>
      <c r="D55" s="65"/>
      <c r="E55" s="67"/>
      <c r="F55" s="68"/>
      <c r="G55" s="68"/>
      <c r="H55" s="69"/>
      <c r="L55" s="97">
        <f t="shared" si="2"/>
        <v>0</v>
      </c>
      <c r="M55" s="97">
        <f t="shared" si="3"/>
        <v>0</v>
      </c>
    </row>
    <row r="56" spans="1:13" ht="18" customHeight="1">
      <c r="A56" s="227"/>
      <c r="B56" s="17" t="s">
        <v>235</v>
      </c>
      <c r="C56" s="79"/>
      <c r="D56" s="65"/>
      <c r="E56" s="67"/>
      <c r="F56" s="68"/>
      <c r="G56" s="68"/>
      <c r="H56" s="69"/>
      <c r="L56" s="97">
        <f t="shared" si="2"/>
        <v>0</v>
      </c>
      <c r="M56" s="97">
        <f t="shared" si="3"/>
        <v>0</v>
      </c>
    </row>
    <row r="57" spans="1:13" ht="18" customHeight="1" thickBot="1">
      <c r="A57" s="228"/>
      <c r="B57" s="153" t="s">
        <v>236</v>
      </c>
      <c r="C57" s="154"/>
      <c r="D57" s="155"/>
      <c r="E57" s="156"/>
      <c r="F57" s="75"/>
      <c r="G57" s="75"/>
      <c r="H57" s="76"/>
      <c r="L57" s="97">
        <f t="shared" si="2"/>
        <v>0</v>
      </c>
      <c r="M57" s="97">
        <f t="shared" si="3"/>
        <v>0</v>
      </c>
    </row>
  </sheetData>
  <sheetProtection password="CB8A" sheet="1" objects="1" scenarios="1" selectLockedCells="1"/>
  <mergeCells count="16">
    <mergeCell ref="A1:A4"/>
    <mergeCell ref="A28:A57"/>
    <mergeCell ref="F27:G27"/>
    <mergeCell ref="B26:D26"/>
    <mergeCell ref="E2:G2"/>
    <mergeCell ref="B1:C2"/>
    <mergeCell ref="E1:G1"/>
    <mergeCell ref="A15:A16"/>
    <mergeCell ref="D3:H3"/>
    <mergeCell ref="B3:C3"/>
    <mergeCell ref="B27:D27"/>
    <mergeCell ref="F26:H26"/>
    <mergeCell ref="A19:A20"/>
    <mergeCell ref="A17:A18"/>
    <mergeCell ref="A24:A25"/>
    <mergeCell ref="A21:A22"/>
  </mergeCells>
  <conditionalFormatting sqref="G5:G25 G28:G57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 H28:H57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B1:C2">
    <cfRule type="cellIs" priority="5" dxfId="2" operator="greaterThan" stopIfTrue="1">
      <formula>0</formula>
    </cfRule>
    <cfRule type="cellIs" priority="6" dxfId="12" operator="equal" stopIfTrue="1">
      <formula>0</formula>
    </cfRule>
  </conditionalFormatting>
  <conditionalFormatting sqref="E6:E25 E28:E57">
    <cfRule type="cellIs" priority="7" dxfId="2" operator="between" stopIfTrue="1">
      <formula>100</formula>
      <formula>1500</formula>
    </cfRule>
    <cfRule type="cellIs" priority="8" dxfId="0" operator="between" stopIfTrue="1">
      <formula>0.01</formula>
      <formula>99.99999</formula>
    </cfRule>
    <cfRule type="cellIs" priority="9" dxfId="0" operator="greaterThan" stopIfTrue="1">
      <formula>1500</formula>
    </cfRule>
  </conditionalFormatting>
  <conditionalFormatting sqref="F6:F25 F28:F57">
    <cfRule type="cellIs" priority="10" dxfId="0" operator="between" stopIfTrue="1">
      <formula>1</formula>
      <formula>249</formula>
    </cfRule>
    <cfRule type="cellIs" priority="11" dxfId="2" operator="greaterThanOrEqual" stopIfTrue="1">
      <formula>250</formula>
    </cfRule>
  </conditionalFormatting>
  <conditionalFormatting sqref="F27:G27">
    <cfRule type="cellIs" priority="12" dxfId="0" operator="between" stopIfTrue="1">
      <formula>0.01</formula>
      <formula>3499.99</formula>
    </cfRule>
    <cfRule type="cellIs" priority="13" dxfId="2" operator="between" stopIfTrue="1">
      <formula>3500</formula>
      <formula>16000</formula>
    </cfRule>
    <cfRule type="cellIs" priority="14" dxfId="0" operator="greaterThan" stopIfTrue="1">
      <formula>16000</formula>
    </cfRule>
  </conditionalFormatting>
  <conditionalFormatting sqref="H1">
    <cfRule type="cellIs" priority="15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36"/>
  <dimension ref="A1:P57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11.710937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4" ht="31.5" customHeight="1">
      <c r="A1" s="214" t="s">
        <v>192</v>
      </c>
      <c r="B1" s="208">
        <v>0</v>
      </c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  <c r="K1" s="1">
        <v>1</v>
      </c>
      <c r="L1" s="96">
        <f>Info!C53</f>
        <v>43191</v>
      </c>
      <c r="M1" s="97" t="s">
        <v>105</v>
      </c>
      <c r="N1" s="2"/>
    </row>
    <row r="2" spans="1:13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K2" s="1">
        <v>0</v>
      </c>
      <c r="L2" s="96">
        <f>Info!C54</f>
        <v>43373</v>
      </c>
      <c r="M2" s="97" t="s">
        <v>104</v>
      </c>
    </row>
    <row r="3" spans="1:13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L3" s="96">
        <f>Info!C55</f>
        <v>43556</v>
      </c>
      <c r="M3" s="98" t="s">
        <v>106</v>
      </c>
    </row>
    <row r="4" spans="1:13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L4" s="96">
        <f>Info!C56</f>
        <v>43738</v>
      </c>
      <c r="M4" s="97" t="s">
        <v>107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203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"/>
      <c r="O5" s="13"/>
      <c r="P5" s="13"/>
    </row>
    <row r="6" spans="1:14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>
        <f aca="true" t="shared" si="0" ref="L6:L25">IF(AND(C6&gt;=$L$1,C6&lt;=$L$2,E6&gt;=100,E6&lt;=1500,F6&gt;=250,H6&gt;=20),E6,0)</f>
        <v>0</v>
      </c>
      <c r="M6" s="97">
        <f aca="true" t="shared" si="1" ref="M6:M25">IF(AND(C6&gt;=$L$3,C6&lt;=$L$4,E6&gt;=100,E6&lt;=1500,F6&gt;=250,H6&gt;=20),E6,0)</f>
        <v>0</v>
      </c>
      <c r="N6" s="2"/>
    </row>
    <row r="7" spans="1:14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Info!C64</f>
        <v>czerwona</v>
      </c>
      <c r="L7" s="97">
        <f t="shared" si="0"/>
        <v>0</v>
      </c>
      <c r="M7" s="97">
        <f t="shared" si="1"/>
        <v>0</v>
      </c>
      <c r="N7" s="2"/>
    </row>
    <row r="8" spans="1:14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Info!C65</f>
        <v>płowa</v>
      </c>
      <c r="L8" s="97">
        <f t="shared" si="0"/>
        <v>0</v>
      </c>
      <c r="M8" s="97">
        <f t="shared" si="1"/>
        <v>0</v>
      </c>
      <c r="N8" s="2"/>
    </row>
    <row r="9" spans="1:14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Info!C66</f>
        <v>biała</v>
      </c>
      <c r="L9" s="97">
        <f t="shared" si="0"/>
        <v>0</v>
      </c>
      <c r="M9" s="97">
        <f t="shared" si="1"/>
        <v>0</v>
      </c>
      <c r="N9" s="2"/>
    </row>
    <row r="10" spans="1:14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Info!C67</f>
        <v>szpakowata</v>
      </c>
      <c r="L10" s="97">
        <f t="shared" si="0"/>
        <v>0</v>
      </c>
      <c r="M10" s="97">
        <f t="shared" si="1"/>
        <v>0</v>
      </c>
      <c r="N10" s="2"/>
    </row>
    <row r="11" spans="1:14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Info!C68</f>
        <v>niebiesko-pstra</v>
      </c>
      <c r="L11" s="97">
        <f t="shared" si="0"/>
        <v>0</v>
      </c>
      <c r="M11" s="97">
        <f t="shared" si="1"/>
        <v>0</v>
      </c>
      <c r="N11" s="2"/>
    </row>
    <row r="12" spans="1:14" ht="18" customHeight="1">
      <c r="A12" s="114" t="s">
        <v>187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Info!C69</f>
        <v>nieb-nakr-pstra</v>
      </c>
      <c r="L12" s="97">
        <f t="shared" si="0"/>
        <v>0</v>
      </c>
      <c r="M12" s="97">
        <f t="shared" si="1"/>
        <v>0</v>
      </c>
      <c r="N12" s="2"/>
    </row>
    <row r="13" spans="1:14" ht="18" customHeight="1">
      <c r="A13" s="115" t="str">
        <f>'Ex'!A13</f>
        <v>NIENADÓWKA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Info!C70</f>
        <v>ciem-nakr-pstra</v>
      </c>
      <c r="L13" s="97">
        <f t="shared" si="0"/>
        <v>0</v>
      </c>
      <c r="M13" s="97">
        <f t="shared" si="1"/>
        <v>0</v>
      </c>
      <c r="N13" s="2"/>
    </row>
    <row r="14" spans="1:14" ht="18" customHeight="1" thickBot="1">
      <c r="A14" s="8" t="str">
        <f>'Ex'!A14</f>
        <v>7-8 grudnia 2019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Info!C71</f>
        <v>ciemno-pstra</v>
      </c>
      <c r="L14" s="97">
        <f t="shared" si="0"/>
        <v>0</v>
      </c>
      <c r="M14" s="97">
        <f t="shared" si="1"/>
        <v>0</v>
      </c>
      <c r="N14" s="2"/>
    </row>
    <row r="15" spans="1:14" ht="18" customHeight="1">
      <c r="A15" s="184" t="s">
        <v>183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Info!C72</f>
        <v>czarno-pstra</v>
      </c>
      <c r="L15" s="97">
        <f t="shared" si="0"/>
        <v>0</v>
      </c>
      <c r="M15" s="97">
        <f t="shared" si="1"/>
        <v>0</v>
      </c>
      <c r="N15" s="2"/>
    </row>
    <row r="16" spans="1:14" ht="18" customHeight="1">
      <c r="A16" s="201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Info!C73</f>
        <v>czer-nakr-pstra</v>
      </c>
      <c r="L16" s="97">
        <f t="shared" si="0"/>
        <v>0</v>
      </c>
      <c r="M16" s="97">
        <f t="shared" si="1"/>
        <v>0</v>
      </c>
      <c r="N16" s="2"/>
    </row>
    <row r="17" spans="1:14" ht="18" customHeight="1">
      <c r="A17" s="224"/>
      <c r="B17" s="17" t="s">
        <v>76</v>
      </c>
      <c r="C17" s="79"/>
      <c r="D17" s="65"/>
      <c r="E17" s="67"/>
      <c r="F17" s="68"/>
      <c r="G17" s="68"/>
      <c r="H17" s="69"/>
      <c r="I17" s="1">
        <v>17</v>
      </c>
      <c r="J17" s="1" t="str">
        <f>Info!C74</f>
        <v>czerwono-pstra</v>
      </c>
      <c r="L17" s="97">
        <f t="shared" si="0"/>
        <v>0</v>
      </c>
      <c r="M17" s="97">
        <f t="shared" si="1"/>
        <v>0</v>
      </c>
      <c r="N17" s="2"/>
    </row>
    <row r="18" spans="1:14" ht="18" customHeight="1" thickBot="1">
      <c r="A18" s="225"/>
      <c r="B18" s="17" t="s">
        <v>77</v>
      </c>
      <c r="C18" s="79"/>
      <c r="D18" s="65"/>
      <c r="E18" s="67"/>
      <c r="F18" s="68"/>
      <c r="G18" s="68"/>
      <c r="H18" s="69"/>
      <c r="I18" s="1">
        <v>18</v>
      </c>
      <c r="J18" s="1" t="str">
        <f>Info!C75</f>
        <v>płowo-pstra</v>
      </c>
      <c r="L18" s="97">
        <f t="shared" si="0"/>
        <v>0</v>
      </c>
      <c r="M18" s="97">
        <f t="shared" si="1"/>
        <v>0</v>
      </c>
      <c r="N18" s="2"/>
    </row>
    <row r="19" spans="1:14" ht="18" customHeight="1">
      <c r="A19" s="184" t="s">
        <v>204</v>
      </c>
      <c r="B19" s="17" t="s">
        <v>78</v>
      </c>
      <c r="C19" s="79"/>
      <c r="D19" s="65"/>
      <c r="E19" s="67"/>
      <c r="F19" s="68"/>
      <c r="G19" s="68"/>
      <c r="H19" s="69"/>
      <c r="I19" s="1">
        <v>19</v>
      </c>
      <c r="J19" s="1" t="str">
        <f>Info!C76</f>
        <v>szpak-pstra</v>
      </c>
      <c r="L19" s="97">
        <f t="shared" si="0"/>
        <v>0</v>
      </c>
      <c r="M19" s="97">
        <f t="shared" si="1"/>
        <v>0</v>
      </c>
      <c r="N19" s="2"/>
    </row>
    <row r="20" spans="1:14" ht="18" customHeight="1">
      <c r="A20" s="185"/>
      <c r="B20" s="17" t="s">
        <v>79</v>
      </c>
      <c r="C20" s="79"/>
      <c r="D20" s="65"/>
      <c r="E20" s="67"/>
      <c r="F20" s="68"/>
      <c r="G20" s="68"/>
      <c r="H20" s="69"/>
      <c r="I20" s="1">
        <v>20</v>
      </c>
      <c r="J20" s="1" t="str">
        <f>Info!C77</f>
        <v>czerwono-szpak</v>
      </c>
      <c r="L20" s="97">
        <f t="shared" si="0"/>
        <v>0</v>
      </c>
      <c r="M20" s="97">
        <f t="shared" si="1"/>
        <v>0</v>
      </c>
      <c r="N20" s="2"/>
    </row>
    <row r="21" spans="1:14" ht="18" customHeight="1">
      <c r="A21" s="188">
        <f>Info!I1</f>
        <v>290</v>
      </c>
      <c r="B21" s="17" t="s">
        <v>80</v>
      </c>
      <c r="C21" s="79"/>
      <c r="D21" s="65"/>
      <c r="E21" s="67"/>
      <c r="F21" s="68"/>
      <c r="G21" s="68"/>
      <c r="H21" s="69"/>
      <c r="I21" s="1">
        <v>21</v>
      </c>
      <c r="J21" s="1" t="str">
        <f>Info!C78</f>
        <v>czer-szp-pstra</v>
      </c>
      <c r="L21" s="97">
        <f t="shared" si="0"/>
        <v>0</v>
      </c>
      <c r="M21" s="97">
        <f t="shared" si="1"/>
        <v>0</v>
      </c>
      <c r="N21" s="2"/>
    </row>
    <row r="22" spans="1:14" ht="18" customHeight="1" thickBot="1">
      <c r="A22" s="189"/>
      <c r="B22" s="17" t="s">
        <v>81</v>
      </c>
      <c r="C22" s="79"/>
      <c r="D22" s="65"/>
      <c r="E22" s="67"/>
      <c r="F22" s="68"/>
      <c r="G22" s="68"/>
      <c r="H22" s="69"/>
      <c r="I22" s="1">
        <v>22</v>
      </c>
      <c r="J22" s="1" t="str">
        <f>Info!C79</f>
        <v>płowo-szpak</v>
      </c>
      <c r="L22" s="97">
        <f t="shared" si="0"/>
        <v>0</v>
      </c>
      <c r="M22" s="97">
        <f t="shared" si="1"/>
        <v>0</v>
      </c>
      <c r="N22" s="2"/>
    </row>
    <row r="23" spans="1:14" ht="18" customHeight="1">
      <c r="A23" s="78" t="s">
        <v>205</v>
      </c>
      <c r="B23" s="17" t="s">
        <v>82</v>
      </c>
      <c r="C23" s="79"/>
      <c r="D23" s="65"/>
      <c r="E23" s="67"/>
      <c r="F23" s="68"/>
      <c r="G23" s="68"/>
      <c r="H23" s="69"/>
      <c r="I23" s="1">
        <v>23</v>
      </c>
      <c r="J23" s="1" t="str">
        <f>Info!C80</f>
        <v>pł-szpak-pstra</v>
      </c>
      <c r="L23" s="97">
        <f t="shared" si="0"/>
        <v>0</v>
      </c>
      <c r="M23" s="97">
        <f t="shared" si="1"/>
        <v>0</v>
      </c>
      <c r="N23" s="2"/>
    </row>
    <row r="24" spans="1:14" ht="18" customHeight="1">
      <c r="A24" s="190" t="str">
        <f>Info!H1</f>
        <v>KROSNO</v>
      </c>
      <c r="B24" s="17" t="s">
        <v>83</v>
      </c>
      <c r="C24" s="79"/>
      <c r="D24" s="65"/>
      <c r="E24" s="67"/>
      <c r="F24" s="68"/>
      <c r="G24" s="68"/>
      <c r="H24" s="69"/>
      <c r="J24" s="2"/>
      <c r="K24" s="2"/>
      <c r="L24" s="97">
        <f t="shared" si="0"/>
        <v>0</v>
      </c>
      <c r="M24" s="97">
        <f t="shared" si="1"/>
        <v>0</v>
      </c>
      <c r="N24" s="2"/>
    </row>
    <row r="25" spans="1:13" ht="18" customHeight="1" thickBot="1">
      <c r="A25" s="191"/>
      <c r="B25" s="25" t="s">
        <v>84</v>
      </c>
      <c r="C25" s="79"/>
      <c r="D25" s="73"/>
      <c r="E25" s="74"/>
      <c r="F25" s="75"/>
      <c r="G25" s="75"/>
      <c r="H25" s="76"/>
      <c r="L25" s="97">
        <f t="shared" si="0"/>
        <v>0</v>
      </c>
      <c r="M25" s="97">
        <f t="shared" si="1"/>
        <v>0</v>
      </c>
    </row>
    <row r="26" spans="1:13" ht="24" customHeight="1" thickBot="1">
      <c r="A26" s="131" t="s">
        <v>100</v>
      </c>
      <c r="B26" s="222"/>
      <c r="C26" s="223"/>
      <c r="D26" s="223"/>
      <c r="E26" s="145"/>
      <c r="F26" s="194" t="s">
        <v>101</v>
      </c>
      <c r="G26" s="195"/>
      <c r="H26" s="196"/>
      <c r="L26" s="97"/>
      <c r="M26" s="97"/>
    </row>
    <row r="27" spans="1:13" ht="24" customHeight="1" thickBot="1">
      <c r="A27" s="146" t="s">
        <v>238</v>
      </c>
      <c r="B27" s="220" t="str">
        <f>'Ex'!B27</f>
        <v>Kkm za 2019 rok </v>
      </c>
      <c r="C27" s="221"/>
      <c r="D27" s="221"/>
      <c r="E27" s="59">
        <f>SUM(M6:M25,M28:M57)</f>
        <v>0</v>
      </c>
      <c r="F27" s="197">
        <f>IF(OR(AND(H1=1,SUM(L6:M25,L28:M57)&gt;=4500),AND(H1=0,SUM(L6:M25,L28:M57)&gt;=3500)),SUM(L6:M25,L28:M57),IF(OR(AND(H1&lt;&gt;0,H1&lt;&gt;1),SUM(L6:M25,L28:M57)=0),0,"MAŁO"))</f>
        <v>0</v>
      </c>
      <c r="G27" s="198"/>
      <c r="H27" s="60" t="s">
        <v>18</v>
      </c>
      <c r="L27" s="97"/>
      <c r="M27" s="97"/>
    </row>
    <row r="28" spans="1:13" ht="18" customHeight="1">
      <c r="A28" s="226" t="s">
        <v>237</v>
      </c>
      <c r="B28" s="147" t="s">
        <v>206</v>
      </c>
      <c r="C28" s="148"/>
      <c r="D28" s="149"/>
      <c r="E28" s="150"/>
      <c r="F28" s="151"/>
      <c r="G28" s="151"/>
      <c r="H28" s="152"/>
      <c r="L28" s="97">
        <f aca="true" t="shared" si="2" ref="L28:L57">IF(AND(C28&gt;=$L$1,C28&lt;=$L$2,E28&gt;=100,E28&lt;=1500,F28&gt;=250,H28&gt;=20),E28,0)</f>
        <v>0</v>
      </c>
      <c r="M28" s="97">
        <f aca="true" t="shared" si="3" ref="M28:M57">IF(AND(C28&gt;=$L$3,C28&lt;=$L$4,E28&gt;=100,E28&lt;=1500,F28&gt;=250,H28&gt;=20),E28,0)</f>
        <v>0</v>
      </c>
    </row>
    <row r="29" spans="1:13" ht="18" customHeight="1">
      <c r="A29" s="227"/>
      <c r="B29" s="17" t="s">
        <v>207</v>
      </c>
      <c r="C29" s="79"/>
      <c r="D29" s="65"/>
      <c r="E29" s="67"/>
      <c r="F29" s="68"/>
      <c r="G29" s="70"/>
      <c r="H29" s="69"/>
      <c r="L29" s="97">
        <f t="shared" si="2"/>
        <v>0</v>
      </c>
      <c r="M29" s="97">
        <f t="shared" si="3"/>
        <v>0</v>
      </c>
    </row>
    <row r="30" spans="1:13" ht="18" customHeight="1">
      <c r="A30" s="227"/>
      <c r="B30" s="17" t="s">
        <v>208</v>
      </c>
      <c r="C30" s="79"/>
      <c r="D30" s="65"/>
      <c r="E30" s="67"/>
      <c r="F30" s="68"/>
      <c r="G30" s="70"/>
      <c r="H30" s="69"/>
      <c r="L30" s="97">
        <f t="shared" si="2"/>
        <v>0</v>
      </c>
      <c r="M30" s="97">
        <f t="shared" si="3"/>
        <v>0</v>
      </c>
    </row>
    <row r="31" spans="1:13" ht="18" customHeight="1">
      <c r="A31" s="227"/>
      <c r="B31" s="17" t="s">
        <v>209</v>
      </c>
      <c r="C31" s="79"/>
      <c r="D31" s="65"/>
      <c r="E31" s="67"/>
      <c r="F31" s="68"/>
      <c r="G31" s="70"/>
      <c r="H31" s="69"/>
      <c r="L31" s="97">
        <f t="shared" si="2"/>
        <v>0</v>
      </c>
      <c r="M31" s="97">
        <f t="shared" si="3"/>
        <v>0</v>
      </c>
    </row>
    <row r="32" spans="1:13" ht="18" customHeight="1">
      <c r="A32" s="227"/>
      <c r="B32" s="17" t="s">
        <v>210</v>
      </c>
      <c r="C32" s="79"/>
      <c r="D32" s="65"/>
      <c r="E32" s="67"/>
      <c r="F32" s="68"/>
      <c r="G32" s="70"/>
      <c r="H32" s="69"/>
      <c r="L32" s="97">
        <f t="shared" si="2"/>
        <v>0</v>
      </c>
      <c r="M32" s="97">
        <f t="shared" si="3"/>
        <v>0</v>
      </c>
    </row>
    <row r="33" spans="1:13" ht="18" customHeight="1">
      <c r="A33" s="227"/>
      <c r="B33" s="17" t="s">
        <v>211</v>
      </c>
      <c r="C33" s="79"/>
      <c r="D33" s="65"/>
      <c r="E33" s="67"/>
      <c r="F33" s="68"/>
      <c r="G33" s="70"/>
      <c r="H33" s="69"/>
      <c r="L33" s="97">
        <f t="shared" si="2"/>
        <v>0</v>
      </c>
      <c r="M33" s="97">
        <f t="shared" si="3"/>
        <v>0</v>
      </c>
    </row>
    <row r="34" spans="1:13" ht="18" customHeight="1">
      <c r="A34" s="227"/>
      <c r="B34" s="17" t="s">
        <v>212</v>
      </c>
      <c r="C34" s="79"/>
      <c r="D34" s="65"/>
      <c r="E34" s="67"/>
      <c r="F34" s="68"/>
      <c r="G34" s="70"/>
      <c r="H34" s="69"/>
      <c r="L34" s="97">
        <f t="shared" si="2"/>
        <v>0</v>
      </c>
      <c r="M34" s="97">
        <f t="shared" si="3"/>
        <v>0</v>
      </c>
    </row>
    <row r="35" spans="1:13" ht="18" customHeight="1">
      <c r="A35" s="227"/>
      <c r="B35" s="17" t="s">
        <v>213</v>
      </c>
      <c r="C35" s="79"/>
      <c r="D35" s="65"/>
      <c r="E35" s="67"/>
      <c r="F35" s="68"/>
      <c r="G35" s="70"/>
      <c r="H35" s="69"/>
      <c r="L35" s="97">
        <f t="shared" si="2"/>
        <v>0</v>
      </c>
      <c r="M35" s="97">
        <f t="shared" si="3"/>
        <v>0</v>
      </c>
    </row>
    <row r="36" spans="1:13" ht="18" customHeight="1">
      <c r="A36" s="227"/>
      <c r="B36" s="17" t="s">
        <v>214</v>
      </c>
      <c r="C36" s="79"/>
      <c r="D36" s="65"/>
      <c r="E36" s="67"/>
      <c r="F36" s="68"/>
      <c r="G36" s="70"/>
      <c r="H36" s="69"/>
      <c r="L36" s="97">
        <f t="shared" si="2"/>
        <v>0</v>
      </c>
      <c r="M36" s="97">
        <f t="shared" si="3"/>
        <v>0</v>
      </c>
    </row>
    <row r="37" spans="1:13" ht="18" customHeight="1">
      <c r="A37" s="227"/>
      <c r="B37" s="17" t="s">
        <v>215</v>
      </c>
      <c r="C37" s="79"/>
      <c r="D37" s="65"/>
      <c r="E37" s="67"/>
      <c r="F37" s="68"/>
      <c r="G37" s="68"/>
      <c r="H37" s="69"/>
      <c r="L37" s="97">
        <f t="shared" si="2"/>
        <v>0</v>
      </c>
      <c r="M37" s="97">
        <f t="shared" si="3"/>
        <v>0</v>
      </c>
    </row>
    <row r="38" spans="1:13" ht="18" customHeight="1">
      <c r="A38" s="227"/>
      <c r="B38" s="17" t="s">
        <v>216</v>
      </c>
      <c r="C38" s="79"/>
      <c r="D38" s="66"/>
      <c r="E38" s="71"/>
      <c r="F38" s="70"/>
      <c r="G38" s="70"/>
      <c r="H38" s="72"/>
      <c r="L38" s="97">
        <f t="shared" si="2"/>
        <v>0</v>
      </c>
      <c r="M38" s="97">
        <f t="shared" si="3"/>
        <v>0</v>
      </c>
    </row>
    <row r="39" spans="1:13" ht="18" customHeight="1">
      <c r="A39" s="227"/>
      <c r="B39" s="17" t="s">
        <v>217</v>
      </c>
      <c r="C39" s="79"/>
      <c r="D39" s="65"/>
      <c r="E39" s="67"/>
      <c r="F39" s="68"/>
      <c r="G39" s="68"/>
      <c r="H39" s="69"/>
      <c r="L39" s="97">
        <f t="shared" si="2"/>
        <v>0</v>
      </c>
      <c r="M39" s="97">
        <f t="shared" si="3"/>
        <v>0</v>
      </c>
    </row>
    <row r="40" spans="1:13" ht="18" customHeight="1">
      <c r="A40" s="227"/>
      <c r="B40" s="17" t="s">
        <v>218</v>
      </c>
      <c r="C40" s="79"/>
      <c r="D40" s="65"/>
      <c r="E40" s="67"/>
      <c r="F40" s="68"/>
      <c r="G40" s="70"/>
      <c r="H40" s="69"/>
      <c r="L40" s="97">
        <f t="shared" si="2"/>
        <v>0</v>
      </c>
      <c r="M40" s="97">
        <f t="shared" si="3"/>
        <v>0</v>
      </c>
    </row>
    <row r="41" spans="1:13" ht="18" customHeight="1">
      <c r="A41" s="227"/>
      <c r="B41" s="17" t="s">
        <v>219</v>
      </c>
      <c r="C41" s="79"/>
      <c r="D41" s="65"/>
      <c r="E41" s="67"/>
      <c r="F41" s="68"/>
      <c r="G41" s="68"/>
      <c r="H41" s="69"/>
      <c r="L41" s="97">
        <f t="shared" si="2"/>
        <v>0</v>
      </c>
      <c r="M41" s="97">
        <f t="shared" si="3"/>
        <v>0</v>
      </c>
    </row>
    <row r="42" spans="1:13" ht="18" customHeight="1">
      <c r="A42" s="227"/>
      <c r="B42" s="17" t="s">
        <v>220</v>
      </c>
      <c r="C42" s="79"/>
      <c r="D42" s="66"/>
      <c r="E42" s="71"/>
      <c r="F42" s="70"/>
      <c r="G42" s="70"/>
      <c r="H42" s="72"/>
      <c r="L42" s="97">
        <f t="shared" si="2"/>
        <v>0</v>
      </c>
      <c r="M42" s="97">
        <f t="shared" si="3"/>
        <v>0</v>
      </c>
    </row>
    <row r="43" spans="1:13" ht="18" customHeight="1">
      <c r="A43" s="227"/>
      <c r="B43" s="17" t="s">
        <v>221</v>
      </c>
      <c r="C43" s="79"/>
      <c r="D43" s="65"/>
      <c r="E43" s="67"/>
      <c r="F43" s="68"/>
      <c r="G43" s="70"/>
      <c r="H43" s="69"/>
      <c r="L43" s="97">
        <f t="shared" si="2"/>
        <v>0</v>
      </c>
      <c r="M43" s="97">
        <f t="shared" si="3"/>
        <v>0</v>
      </c>
    </row>
    <row r="44" spans="1:13" ht="18" customHeight="1">
      <c r="A44" s="227"/>
      <c r="B44" s="17" t="s">
        <v>223</v>
      </c>
      <c r="C44" s="79"/>
      <c r="D44" s="65"/>
      <c r="E44" s="67"/>
      <c r="F44" s="68"/>
      <c r="G44" s="70"/>
      <c r="H44" s="69"/>
      <c r="L44" s="97">
        <f t="shared" si="2"/>
        <v>0</v>
      </c>
      <c r="M44" s="97">
        <f t="shared" si="3"/>
        <v>0</v>
      </c>
    </row>
    <row r="45" spans="1:13" ht="18" customHeight="1">
      <c r="A45" s="227"/>
      <c r="B45" s="17" t="s">
        <v>224</v>
      </c>
      <c r="C45" s="79"/>
      <c r="D45" s="65"/>
      <c r="E45" s="67"/>
      <c r="F45" s="68"/>
      <c r="G45" s="70"/>
      <c r="H45" s="69"/>
      <c r="L45" s="97">
        <f t="shared" si="2"/>
        <v>0</v>
      </c>
      <c r="M45" s="97">
        <f t="shared" si="3"/>
        <v>0</v>
      </c>
    </row>
    <row r="46" spans="1:13" ht="18" customHeight="1">
      <c r="A46" s="227"/>
      <c r="B46" s="17" t="s">
        <v>225</v>
      </c>
      <c r="C46" s="79"/>
      <c r="D46" s="65"/>
      <c r="E46" s="67"/>
      <c r="F46" s="68"/>
      <c r="G46" s="70"/>
      <c r="H46" s="69"/>
      <c r="L46" s="97">
        <f t="shared" si="2"/>
        <v>0</v>
      </c>
      <c r="M46" s="97">
        <f t="shared" si="3"/>
        <v>0</v>
      </c>
    </row>
    <row r="47" spans="1:13" ht="18" customHeight="1">
      <c r="A47" s="227"/>
      <c r="B47" s="17" t="s">
        <v>226</v>
      </c>
      <c r="C47" s="79"/>
      <c r="D47" s="65"/>
      <c r="E47" s="67"/>
      <c r="F47" s="68"/>
      <c r="G47" s="68"/>
      <c r="H47" s="69"/>
      <c r="L47" s="97">
        <f t="shared" si="2"/>
        <v>0</v>
      </c>
      <c r="M47" s="97">
        <f t="shared" si="3"/>
        <v>0</v>
      </c>
    </row>
    <row r="48" spans="1:13" ht="18" customHeight="1">
      <c r="A48" s="227"/>
      <c r="B48" s="17" t="s">
        <v>227</v>
      </c>
      <c r="C48" s="79"/>
      <c r="D48" s="66"/>
      <c r="E48" s="71"/>
      <c r="F48" s="70"/>
      <c r="G48" s="70"/>
      <c r="H48" s="72"/>
      <c r="L48" s="97">
        <f t="shared" si="2"/>
        <v>0</v>
      </c>
      <c r="M48" s="97">
        <f t="shared" si="3"/>
        <v>0</v>
      </c>
    </row>
    <row r="49" spans="1:13" ht="18" customHeight="1">
      <c r="A49" s="227"/>
      <c r="B49" s="17" t="s">
        <v>228</v>
      </c>
      <c r="C49" s="79"/>
      <c r="D49" s="65"/>
      <c r="E49" s="67"/>
      <c r="F49" s="68"/>
      <c r="G49" s="68"/>
      <c r="H49" s="69"/>
      <c r="L49" s="97">
        <f t="shared" si="2"/>
        <v>0</v>
      </c>
      <c r="M49" s="97">
        <f t="shared" si="3"/>
        <v>0</v>
      </c>
    </row>
    <row r="50" spans="1:13" ht="18" customHeight="1">
      <c r="A50" s="227"/>
      <c r="B50" s="17" t="s">
        <v>229</v>
      </c>
      <c r="C50" s="79"/>
      <c r="D50" s="65"/>
      <c r="E50" s="67"/>
      <c r="F50" s="68"/>
      <c r="G50" s="70"/>
      <c r="H50" s="69"/>
      <c r="L50" s="97">
        <f t="shared" si="2"/>
        <v>0</v>
      </c>
      <c r="M50" s="97">
        <f t="shared" si="3"/>
        <v>0</v>
      </c>
    </row>
    <row r="51" spans="1:13" ht="18" customHeight="1">
      <c r="A51" s="227"/>
      <c r="B51" s="17" t="s">
        <v>230</v>
      </c>
      <c r="C51" s="79"/>
      <c r="D51" s="65"/>
      <c r="E51" s="67"/>
      <c r="F51" s="68"/>
      <c r="G51" s="68"/>
      <c r="H51" s="69"/>
      <c r="L51" s="97">
        <f t="shared" si="2"/>
        <v>0</v>
      </c>
      <c r="M51" s="97">
        <f t="shared" si="3"/>
        <v>0</v>
      </c>
    </row>
    <row r="52" spans="1:13" ht="18" customHeight="1">
      <c r="A52" s="227"/>
      <c r="B52" s="17" t="s">
        <v>231</v>
      </c>
      <c r="C52" s="79"/>
      <c r="D52" s="66"/>
      <c r="E52" s="71"/>
      <c r="F52" s="70"/>
      <c r="G52" s="70"/>
      <c r="H52" s="72"/>
      <c r="L52" s="97">
        <f t="shared" si="2"/>
        <v>0</v>
      </c>
      <c r="M52" s="97">
        <f t="shared" si="3"/>
        <v>0</v>
      </c>
    </row>
    <row r="53" spans="1:13" ht="18" customHeight="1">
      <c r="A53" s="227"/>
      <c r="B53" s="17" t="s">
        <v>232</v>
      </c>
      <c r="C53" s="79"/>
      <c r="D53" s="65"/>
      <c r="E53" s="67"/>
      <c r="F53" s="68"/>
      <c r="G53" s="68"/>
      <c r="H53" s="69"/>
      <c r="L53" s="97">
        <f t="shared" si="2"/>
        <v>0</v>
      </c>
      <c r="M53" s="97">
        <f t="shared" si="3"/>
        <v>0</v>
      </c>
    </row>
    <row r="54" spans="1:13" ht="18" customHeight="1">
      <c r="A54" s="227"/>
      <c r="B54" s="17" t="s">
        <v>233</v>
      </c>
      <c r="C54" s="79"/>
      <c r="D54" s="65"/>
      <c r="E54" s="67"/>
      <c r="F54" s="68"/>
      <c r="G54" s="68"/>
      <c r="H54" s="69"/>
      <c r="L54" s="97">
        <f t="shared" si="2"/>
        <v>0</v>
      </c>
      <c r="M54" s="97">
        <f t="shared" si="3"/>
        <v>0</v>
      </c>
    </row>
    <row r="55" spans="1:13" ht="18" customHeight="1">
      <c r="A55" s="227"/>
      <c r="B55" s="17" t="s">
        <v>234</v>
      </c>
      <c r="C55" s="79"/>
      <c r="D55" s="65"/>
      <c r="E55" s="67"/>
      <c r="F55" s="68"/>
      <c r="G55" s="68"/>
      <c r="H55" s="69"/>
      <c r="L55" s="97">
        <f t="shared" si="2"/>
        <v>0</v>
      </c>
      <c r="M55" s="97">
        <f t="shared" si="3"/>
        <v>0</v>
      </c>
    </row>
    <row r="56" spans="1:13" ht="18" customHeight="1">
      <c r="A56" s="227"/>
      <c r="B56" s="17" t="s">
        <v>235</v>
      </c>
      <c r="C56" s="79"/>
      <c r="D56" s="65"/>
      <c r="E56" s="67"/>
      <c r="F56" s="68"/>
      <c r="G56" s="68"/>
      <c r="H56" s="69"/>
      <c r="L56" s="97">
        <f t="shared" si="2"/>
        <v>0</v>
      </c>
      <c r="M56" s="97">
        <f t="shared" si="3"/>
        <v>0</v>
      </c>
    </row>
    <row r="57" spans="1:13" ht="18" customHeight="1" thickBot="1">
      <c r="A57" s="228"/>
      <c r="B57" s="153" t="s">
        <v>236</v>
      </c>
      <c r="C57" s="154"/>
      <c r="D57" s="155"/>
      <c r="E57" s="156"/>
      <c r="F57" s="75"/>
      <c r="G57" s="75"/>
      <c r="H57" s="76"/>
      <c r="L57" s="97">
        <f t="shared" si="2"/>
        <v>0</v>
      </c>
      <c r="M57" s="97">
        <f t="shared" si="3"/>
        <v>0</v>
      </c>
    </row>
  </sheetData>
  <sheetProtection password="CB8A" sheet="1" objects="1" scenarios="1" selectLockedCells="1"/>
  <mergeCells count="16">
    <mergeCell ref="B27:D27"/>
    <mergeCell ref="F26:H26"/>
    <mergeCell ref="A19:A20"/>
    <mergeCell ref="A17:A18"/>
    <mergeCell ref="A24:A25"/>
    <mergeCell ref="A21:A22"/>
    <mergeCell ref="A1:A4"/>
    <mergeCell ref="A28:A57"/>
    <mergeCell ref="F27:G27"/>
    <mergeCell ref="B26:D26"/>
    <mergeCell ref="E2:G2"/>
    <mergeCell ref="B1:C2"/>
    <mergeCell ref="E1:G1"/>
    <mergeCell ref="A15:A16"/>
    <mergeCell ref="D3:H3"/>
    <mergeCell ref="B3:C3"/>
  </mergeCells>
  <conditionalFormatting sqref="G5:G25 G28:G57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 H28:H57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B1:C2">
    <cfRule type="cellIs" priority="5" dxfId="2" operator="greaterThan" stopIfTrue="1">
      <formula>0</formula>
    </cfRule>
    <cfRule type="cellIs" priority="6" dxfId="12" operator="equal" stopIfTrue="1">
      <formula>0</formula>
    </cfRule>
  </conditionalFormatting>
  <conditionalFormatting sqref="E6:E25 E28:E57">
    <cfRule type="cellIs" priority="7" dxfId="2" operator="between" stopIfTrue="1">
      <formula>100</formula>
      <formula>1500</formula>
    </cfRule>
    <cfRule type="cellIs" priority="8" dxfId="0" operator="between" stopIfTrue="1">
      <formula>0.01</formula>
      <formula>99.99999</formula>
    </cfRule>
    <cfRule type="cellIs" priority="9" dxfId="0" operator="greaterThan" stopIfTrue="1">
      <formula>1500</formula>
    </cfRule>
  </conditionalFormatting>
  <conditionalFormatting sqref="F6:F25 F28:F57">
    <cfRule type="cellIs" priority="10" dxfId="0" operator="between" stopIfTrue="1">
      <formula>1</formula>
      <formula>249</formula>
    </cfRule>
    <cfRule type="cellIs" priority="11" dxfId="2" operator="greaterThanOrEqual" stopIfTrue="1">
      <formula>250</formula>
    </cfRule>
  </conditionalFormatting>
  <conditionalFormatting sqref="F27:G27">
    <cfRule type="cellIs" priority="12" dxfId="0" operator="between" stopIfTrue="1">
      <formula>0.01</formula>
      <formula>3499.99</formula>
    </cfRule>
    <cfRule type="cellIs" priority="13" dxfId="2" operator="between" stopIfTrue="1">
      <formula>3500</formula>
      <formula>16000</formula>
    </cfRule>
    <cfRule type="cellIs" priority="14" dxfId="0" operator="greaterThan" stopIfTrue="1">
      <formula>16000</formula>
    </cfRule>
  </conditionalFormatting>
  <conditionalFormatting sqref="H1">
    <cfRule type="cellIs" priority="15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5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201</v>
      </c>
      <c r="B27" s="220" t="str">
        <f>'Ex'!B27</f>
        <v>Kkm za 2019 rok </v>
      </c>
      <c r="C27" s="221"/>
      <c r="D27" s="221"/>
      <c r="E27" s="59">
        <f>IF(OR(SUM(M6:M25)&gt;=100,SUM(M6:M25)=0),SUM(M6:M25),"MAŁO")</f>
        <v>0</v>
      </c>
      <c r="F27" s="197">
        <f>IF(AND(E27&lt;&gt;"MAŁO",OR(SUM(L6:M25)&gt;=100,SUM(L6:M25)=0)),SUM(L6:M25),"MAŁO")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H1">
    <cfRule type="cellIs" priority="9" dxfId="0" operator="notEqual" stopIfTrue="1">
      <formula>1</formula>
    </cfRule>
  </conditionalFormatting>
  <conditionalFormatting sqref="C6:C25">
    <cfRule type="cellIs" priority="10" dxfId="2" operator="between" stopIfTrue="1">
      <formula>$M$4</formula>
      <formula>$M$5</formula>
    </cfRule>
    <cfRule type="cellIs" priority="11" dxfId="0" operator="greaterThan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201</v>
      </c>
      <c r="B27" s="220" t="str">
        <f>'Ex'!B27</f>
        <v>Kkm za 2019 rok </v>
      </c>
      <c r="C27" s="221"/>
      <c r="D27" s="221"/>
      <c r="E27" s="59">
        <f>IF(OR(SUM(M6:M25)&gt;=100,SUM(M6:M25)=0),SUM(M6:M25),"MAŁO")</f>
        <v>0</v>
      </c>
      <c r="F27" s="197">
        <f>IF(AND(E27&lt;&gt;"MAŁO",OR(SUM(L6:M25)&gt;=100,SUM(L6:M25)=0)),SUM(L6:M25),"MAŁO")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H1">
    <cfRule type="cellIs" priority="9" dxfId="0" operator="notEqual" stopIfTrue="1">
      <formula>1</formula>
    </cfRule>
  </conditionalFormatting>
  <conditionalFormatting sqref="C6:C25">
    <cfRule type="cellIs" priority="10" dxfId="2" operator="between" stopIfTrue="1">
      <formula>$M$4</formula>
      <formula>$M$5</formula>
    </cfRule>
    <cfRule type="cellIs" priority="11" dxfId="0" operator="greaterThan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6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201</v>
      </c>
      <c r="B27" s="220" t="str">
        <f>'Ex'!B27</f>
        <v>Kkm za 2019 rok </v>
      </c>
      <c r="C27" s="221"/>
      <c r="D27" s="221"/>
      <c r="E27" s="59">
        <f>IF(OR(SUM(M6:M25)&gt;=100,SUM(M6:M25)=0),SUM(M6:M25),"MAŁO")</f>
        <v>0</v>
      </c>
      <c r="F27" s="197">
        <f>IF(AND(E27&lt;&gt;"MAŁO",OR(SUM(L6:M25)&gt;=100,SUM(L6:M25)=0)),SUM(L6:M25),"MAŁO")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H1">
    <cfRule type="cellIs" priority="9" dxfId="0" operator="notEqual" stopIfTrue="1">
      <formula>1</formula>
    </cfRule>
  </conditionalFormatting>
  <conditionalFormatting sqref="C6:C25">
    <cfRule type="cellIs" priority="10" dxfId="2" operator="between" stopIfTrue="1">
      <formula>$M$4</formula>
      <formula>$M$5</formula>
    </cfRule>
    <cfRule type="cellIs" priority="11" dxfId="0" operator="greaterThan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6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202</v>
      </c>
      <c r="B27" s="220" t="str">
        <f>'Ex'!B27</f>
        <v>Kkm za 2019 rok </v>
      </c>
      <c r="C27" s="221"/>
      <c r="D27" s="221"/>
      <c r="E27" s="59">
        <f>IF(OR(SUM(M6:M25)&gt;=100,SUM(M6:M25)=0),SUM(M6:M25),"MAŁO")</f>
        <v>0</v>
      </c>
      <c r="F27" s="197">
        <f>IF(AND(E27&lt;&gt;"MAŁO",OR(SUM(L6:M25)&gt;=100,SUM(L6:M25)=0)),SUM(L6:M25),"MAŁO")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C6:C25">
    <cfRule type="cellIs" priority="9" dxfId="2" operator="between" stopIfTrue="1">
      <formula>$M$4</formula>
      <formula>$M$5</formula>
    </cfRule>
    <cfRule type="cellIs" priority="10" dxfId="0" operator="greaterThan" stopIfTrue="1">
      <formula>0</formula>
    </cfRule>
  </conditionalFormatting>
  <conditionalFormatting sqref="H1">
    <cfRule type="cellIs" priority="11" dxfId="0" operator="notEqual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7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202</v>
      </c>
      <c r="B27" s="220" t="str">
        <f>'Ex'!B27</f>
        <v>Kkm za 2019 rok </v>
      </c>
      <c r="C27" s="221"/>
      <c r="D27" s="221"/>
      <c r="E27" s="59">
        <f>IF(OR(SUM(M6:M25)&gt;=100,SUM(M6:M25)=0),SUM(M6:M25),"MAŁO")</f>
        <v>0</v>
      </c>
      <c r="F27" s="197">
        <f>IF(AND(E27&lt;&gt;"MAŁO",OR(SUM(L6:M25)&gt;=100,SUM(L6:M25)=0)),SUM(L6:M25),"MAŁO")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C6:C25">
    <cfRule type="cellIs" priority="9" dxfId="2" operator="between" stopIfTrue="1">
      <formula>$M$4</formula>
      <formula>$M$5</formula>
    </cfRule>
    <cfRule type="cellIs" priority="10" dxfId="0" operator="greaterThan" stopIfTrue="1">
      <formula>0</formula>
    </cfRule>
  </conditionalFormatting>
  <conditionalFormatting sqref="H1">
    <cfRule type="cellIs" priority="11" dxfId="0" operator="notEqual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4"/>
  <dimension ref="A1:O34"/>
  <sheetViews>
    <sheetView zoomScalePageLayoutView="0" workbookViewId="0" topLeftCell="A10">
      <selection activeCell="A13" sqref="A13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5" width="9.140625" style="1" customWidth="1"/>
    <col min="16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2" t="s">
        <v>142</v>
      </c>
      <c r="F1" s="212"/>
      <c r="G1" s="213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06" t="s">
        <v>56</v>
      </c>
      <c r="F2" s="206"/>
      <c r="G2" s="20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5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</row>
    <row r="6" spans="1:13" ht="18" customHeight="1">
      <c r="A6" s="15"/>
      <c r="B6" s="16" t="s">
        <v>1</v>
      </c>
      <c r="C6" s="130">
        <v>42487</v>
      </c>
      <c r="D6" s="84" t="s">
        <v>143</v>
      </c>
      <c r="E6" s="85">
        <v>137.44</v>
      </c>
      <c r="F6" s="86">
        <v>5333</v>
      </c>
      <c r="G6" s="86">
        <v>2</v>
      </c>
      <c r="H6" s="87">
        <v>132</v>
      </c>
      <c r="I6" s="1">
        <v>6</v>
      </c>
      <c r="J6" s="1" t="str">
        <f>Info!C63</f>
        <v>czerwono-nakr.</v>
      </c>
      <c r="L6" s="97">
        <f>IF(AND(C6&gt;=$M$2,C6&lt;=$M$3,E6&gt;=100,E6&lt;=1500,F6&gt;=150,H6&gt;=20),E6,0)</f>
        <v>0</v>
      </c>
      <c r="M6" s="97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0">
        <v>42508</v>
      </c>
      <c r="D7" s="84" t="s">
        <v>113</v>
      </c>
      <c r="E7" s="85">
        <v>290.95</v>
      </c>
      <c r="F7" s="86">
        <v>5034</v>
      </c>
      <c r="G7" s="88">
        <v>930</v>
      </c>
      <c r="H7" s="87">
        <v>135</v>
      </c>
      <c r="I7" s="1">
        <v>7</v>
      </c>
      <c r="J7" s="1" t="str">
        <f>Info!C64</f>
        <v>czerwona</v>
      </c>
      <c r="L7" s="97">
        <f aca="true" t="shared" si="0" ref="L7:L25">IF(AND(C7&gt;=$M$2,C7&lt;=$M$3,E7&gt;=100,E7&lt;=1500,F7&gt;=150,H7&gt;=20),E7,0)</f>
        <v>0</v>
      </c>
      <c r="M7" s="97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130">
        <v>42515</v>
      </c>
      <c r="D8" s="84" t="s">
        <v>114</v>
      </c>
      <c r="E8" s="85">
        <v>383.24</v>
      </c>
      <c r="F8" s="86">
        <v>4537</v>
      </c>
      <c r="G8" s="88">
        <v>55</v>
      </c>
      <c r="H8" s="87">
        <v>131</v>
      </c>
      <c r="I8" s="1">
        <v>8</v>
      </c>
      <c r="J8" s="1" t="str">
        <f>Info!C65</f>
        <v>płowa</v>
      </c>
      <c r="L8" s="97">
        <f t="shared" si="0"/>
        <v>0</v>
      </c>
      <c r="M8" s="97">
        <f t="shared" si="1"/>
        <v>0</v>
      </c>
    </row>
    <row r="9" spans="1:13" ht="18" customHeight="1">
      <c r="A9" s="15"/>
      <c r="B9" s="17" t="s">
        <v>4</v>
      </c>
      <c r="C9" s="130">
        <v>42522</v>
      </c>
      <c r="D9" s="84" t="s">
        <v>115</v>
      </c>
      <c r="E9" s="85">
        <v>576.81</v>
      </c>
      <c r="F9" s="86">
        <v>2683</v>
      </c>
      <c r="G9" s="88">
        <v>154</v>
      </c>
      <c r="H9" s="87">
        <v>125</v>
      </c>
      <c r="I9" s="1">
        <v>9</v>
      </c>
      <c r="J9" s="1" t="str">
        <f>Info!C66</f>
        <v>biała</v>
      </c>
      <c r="L9" s="97">
        <f t="shared" si="0"/>
        <v>0</v>
      </c>
      <c r="M9" s="97">
        <f t="shared" si="1"/>
        <v>0</v>
      </c>
    </row>
    <row r="10" spans="1:13" ht="18" customHeight="1">
      <c r="A10" s="3"/>
      <c r="B10" s="17" t="s">
        <v>5</v>
      </c>
      <c r="C10" s="130">
        <v>42549</v>
      </c>
      <c r="D10" s="84" t="s">
        <v>116</v>
      </c>
      <c r="E10" s="85">
        <v>576.81</v>
      </c>
      <c r="F10" s="86">
        <v>1785</v>
      </c>
      <c r="G10" s="88">
        <v>37</v>
      </c>
      <c r="H10" s="87">
        <v>109</v>
      </c>
      <c r="I10" s="1">
        <v>10</v>
      </c>
      <c r="J10" s="1" t="str">
        <f>Info!C67</f>
        <v>szpakowata</v>
      </c>
      <c r="L10" s="97">
        <f t="shared" si="0"/>
        <v>0</v>
      </c>
      <c r="M10" s="97">
        <f t="shared" si="1"/>
        <v>0</v>
      </c>
    </row>
    <row r="11" spans="1:13" ht="18" customHeight="1">
      <c r="A11" s="3"/>
      <c r="B11" s="17" t="s">
        <v>6</v>
      </c>
      <c r="C11" s="130">
        <v>42563</v>
      </c>
      <c r="D11" s="84" t="s">
        <v>144</v>
      </c>
      <c r="E11" s="85">
        <v>853.9</v>
      </c>
      <c r="F11" s="86">
        <v>3356</v>
      </c>
      <c r="G11" s="88">
        <v>35</v>
      </c>
      <c r="H11" s="87">
        <v>423</v>
      </c>
      <c r="I11" s="1">
        <v>11</v>
      </c>
      <c r="J11" s="1" t="str">
        <f>Info!C68</f>
        <v>niebiesko-pstra</v>
      </c>
      <c r="L11" s="97">
        <f t="shared" si="0"/>
        <v>0</v>
      </c>
      <c r="M11" s="97">
        <f t="shared" si="1"/>
        <v>0</v>
      </c>
    </row>
    <row r="12" spans="1:13" ht="18" customHeight="1">
      <c r="A12" s="114" t="s">
        <v>187</v>
      </c>
      <c r="B12" s="17" t="s">
        <v>7</v>
      </c>
      <c r="C12" s="130">
        <v>42577</v>
      </c>
      <c r="D12" s="84" t="s">
        <v>145</v>
      </c>
      <c r="E12" s="85">
        <v>853.9</v>
      </c>
      <c r="F12" s="86">
        <v>3169</v>
      </c>
      <c r="G12" s="88">
        <v>623</v>
      </c>
      <c r="H12" s="87">
        <v>389</v>
      </c>
      <c r="I12" s="1">
        <v>12</v>
      </c>
      <c r="J12" s="1" t="str">
        <f>Info!C69</f>
        <v>nieb-nakr-pstra</v>
      </c>
      <c r="L12" s="97">
        <f t="shared" si="0"/>
        <v>0</v>
      </c>
      <c r="M12" s="97">
        <f t="shared" si="1"/>
        <v>0</v>
      </c>
    </row>
    <row r="13" spans="1:13" ht="18" customHeight="1">
      <c r="A13" s="128" t="s">
        <v>253</v>
      </c>
      <c r="B13" s="17" t="s">
        <v>8</v>
      </c>
      <c r="C13" s="130">
        <v>42858</v>
      </c>
      <c r="D13" s="84" t="s">
        <v>117</v>
      </c>
      <c r="E13" s="85">
        <v>190.11</v>
      </c>
      <c r="F13" s="86">
        <v>5185</v>
      </c>
      <c r="G13" s="88">
        <v>300</v>
      </c>
      <c r="H13" s="87">
        <v>126</v>
      </c>
      <c r="I13" s="1">
        <v>13</v>
      </c>
      <c r="J13" s="1" t="str">
        <f>Info!C70</f>
        <v>ciem-nakr-pstra</v>
      </c>
      <c r="L13" s="97">
        <f t="shared" si="0"/>
        <v>0</v>
      </c>
      <c r="M13" s="97">
        <f t="shared" si="1"/>
        <v>0</v>
      </c>
    </row>
    <row r="14" spans="1:13" ht="18" customHeight="1" thickBot="1">
      <c r="A14" s="129" t="s">
        <v>250</v>
      </c>
      <c r="B14" s="17" t="s">
        <v>9</v>
      </c>
      <c r="C14" s="130">
        <v>42865</v>
      </c>
      <c r="D14" s="84" t="s">
        <v>113</v>
      </c>
      <c r="E14" s="85">
        <v>290.88</v>
      </c>
      <c r="F14" s="86">
        <v>5121</v>
      </c>
      <c r="G14" s="88">
        <v>24</v>
      </c>
      <c r="H14" s="87">
        <v>129</v>
      </c>
      <c r="I14" s="1">
        <v>14</v>
      </c>
      <c r="J14" s="1" t="str">
        <f>Info!C71</f>
        <v>ciemno-pstra</v>
      </c>
      <c r="L14" s="97">
        <f t="shared" si="0"/>
        <v>0</v>
      </c>
      <c r="M14" s="97">
        <f t="shared" si="1"/>
        <v>0</v>
      </c>
    </row>
    <row r="15" spans="1:13" ht="18" customHeight="1">
      <c r="A15" s="184" t="s">
        <v>183</v>
      </c>
      <c r="B15" s="17" t="s">
        <v>10</v>
      </c>
      <c r="C15" s="130">
        <v>42903</v>
      </c>
      <c r="D15" s="84" t="s">
        <v>118</v>
      </c>
      <c r="E15" s="85">
        <v>381.88</v>
      </c>
      <c r="F15" s="86">
        <v>4342</v>
      </c>
      <c r="G15" s="86">
        <v>83</v>
      </c>
      <c r="H15" s="87">
        <v>125</v>
      </c>
      <c r="I15" s="1">
        <v>15</v>
      </c>
      <c r="J15" s="1" t="str">
        <f>Info!C72</f>
        <v>czarno-pstra</v>
      </c>
      <c r="L15" s="97">
        <f t="shared" si="0"/>
        <v>0</v>
      </c>
      <c r="M15" s="97">
        <f t="shared" si="1"/>
        <v>0</v>
      </c>
    </row>
    <row r="16" spans="1:13" ht="18" customHeight="1">
      <c r="A16" s="201"/>
      <c r="B16" s="17" t="s">
        <v>17</v>
      </c>
      <c r="C16" s="130">
        <v>42910</v>
      </c>
      <c r="D16" s="89" t="s">
        <v>119</v>
      </c>
      <c r="E16" s="90">
        <v>431.27</v>
      </c>
      <c r="F16" s="88">
        <v>4095</v>
      </c>
      <c r="G16" s="88">
        <v>758</v>
      </c>
      <c r="H16" s="91">
        <v>124</v>
      </c>
      <c r="I16" s="1">
        <v>16</v>
      </c>
      <c r="J16" s="1" t="str">
        <f>Info!C73</f>
        <v>czer-nakr-pstra</v>
      </c>
      <c r="L16" s="97">
        <f t="shared" si="0"/>
        <v>0</v>
      </c>
      <c r="M16" s="97">
        <f t="shared" si="1"/>
        <v>0</v>
      </c>
    </row>
    <row r="17" spans="1:13" ht="18" customHeight="1">
      <c r="A17" s="186" t="s">
        <v>141</v>
      </c>
      <c r="B17" s="17" t="s">
        <v>76</v>
      </c>
      <c r="C17" s="130">
        <v>42923</v>
      </c>
      <c r="D17" s="84" t="s">
        <v>120</v>
      </c>
      <c r="E17" s="85">
        <v>358.96</v>
      </c>
      <c r="F17" s="86">
        <v>2888</v>
      </c>
      <c r="G17" s="86">
        <v>283</v>
      </c>
      <c r="H17" s="87">
        <v>117</v>
      </c>
      <c r="I17" s="1">
        <v>17</v>
      </c>
      <c r="J17" s="1" t="str">
        <f>Info!C74</f>
        <v>czerwono-pstra</v>
      </c>
      <c r="L17" s="97">
        <f t="shared" si="0"/>
        <v>0</v>
      </c>
      <c r="M17" s="97">
        <f t="shared" si="1"/>
        <v>0</v>
      </c>
    </row>
    <row r="18" spans="1:13" ht="18" customHeight="1" thickBot="1">
      <c r="A18" s="187"/>
      <c r="B18" s="17" t="s">
        <v>77</v>
      </c>
      <c r="C18" s="83"/>
      <c r="D18" s="84"/>
      <c r="E18" s="85"/>
      <c r="F18" s="86"/>
      <c r="G18" s="86"/>
      <c r="H18" s="87"/>
      <c r="I18" s="1">
        <v>18</v>
      </c>
      <c r="J18" s="1" t="str">
        <f>Info!C75</f>
        <v>płowo-pstra</v>
      </c>
      <c r="L18" s="97">
        <f t="shared" si="0"/>
        <v>0</v>
      </c>
      <c r="M18" s="97">
        <f t="shared" si="1"/>
        <v>0</v>
      </c>
    </row>
    <row r="19" spans="1:13" ht="18" customHeight="1">
      <c r="A19" s="184" t="s">
        <v>186</v>
      </c>
      <c r="B19" s="17" t="s">
        <v>78</v>
      </c>
      <c r="C19" s="83"/>
      <c r="D19" s="84"/>
      <c r="E19" s="85"/>
      <c r="F19" s="86"/>
      <c r="G19" s="86"/>
      <c r="H19" s="87"/>
      <c r="I19" s="1">
        <v>19</v>
      </c>
      <c r="J19" s="1" t="str">
        <f>Info!C76</f>
        <v>szpak-pstra</v>
      </c>
      <c r="L19" s="97">
        <f t="shared" si="0"/>
        <v>0</v>
      </c>
      <c r="M19" s="97">
        <f t="shared" si="1"/>
        <v>0</v>
      </c>
    </row>
    <row r="20" spans="1:13" ht="18" customHeight="1">
      <c r="A20" s="185"/>
      <c r="B20" s="17" t="s">
        <v>79</v>
      </c>
      <c r="C20" s="83"/>
      <c r="D20" s="84"/>
      <c r="E20" s="85"/>
      <c r="F20" s="86"/>
      <c r="G20" s="86"/>
      <c r="H20" s="87"/>
      <c r="I20" s="1">
        <v>20</v>
      </c>
      <c r="J20" s="1" t="str">
        <f>Info!C77</f>
        <v>czerwono-szpak</v>
      </c>
      <c r="L20" s="97">
        <f t="shared" si="0"/>
        <v>0</v>
      </c>
      <c r="M20" s="97">
        <f t="shared" si="1"/>
        <v>0</v>
      </c>
    </row>
    <row r="21" spans="1:13" ht="18" customHeight="1">
      <c r="A21" s="188">
        <v>168</v>
      </c>
      <c r="B21" s="17" t="s">
        <v>80</v>
      </c>
      <c r="C21" s="83"/>
      <c r="D21" s="84"/>
      <c r="E21" s="85"/>
      <c r="F21" s="86"/>
      <c r="G21" s="86"/>
      <c r="H21" s="87"/>
      <c r="I21" s="1">
        <v>21</v>
      </c>
      <c r="J21" s="1" t="str">
        <f>Info!C78</f>
        <v>czer-szp-pstra</v>
      </c>
      <c r="L21" s="97">
        <f t="shared" si="0"/>
        <v>0</v>
      </c>
      <c r="M21" s="97">
        <f t="shared" si="1"/>
        <v>0</v>
      </c>
    </row>
    <row r="22" spans="1:13" ht="18" customHeight="1" thickBot="1">
      <c r="A22" s="189"/>
      <c r="B22" s="17" t="s">
        <v>81</v>
      </c>
      <c r="C22" s="83"/>
      <c r="D22" s="84"/>
      <c r="E22" s="85"/>
      <c r="F22" s="86"/>
      <c r="G22" s="86"/>
      <c r="H22" s="87"/>
      <c r="I22" s="1">
        <v>22</v>
      </c>
      <c r="J22" s="1" t="str">
        <f>Info!C79</f>
        <v>płowo-szpak</v>
      </c>
      <c r="L22" s="97">
        <f t="shared" si="0"/>
        <v>0</v>
      </c>
      <c r="M22" s="97">
        <f t="shared" si="1"/>
        <v>0</v>
      </c>
    </row>
    <row r="23" spans="1:13" ht="18" customHeight="1">
      <c r="A23" s="78" t="s">
        <v>190</v>
      </c>
      <c r="B23" s="17" t="s">
        <v>82</v>
      </c>
      <c r="C23" s="83"/>
      <c r="D23" s="84"/>
      <c r="E23" s="85"/>
      <c r="F23" s="86"/>
      <c r="G23" s="86"/>
      <c r="H23" s="87"/>
      <c r="I23" s="1">
        <v>23</v>
      </c>
      <c r="J23" s="1" t="str">
        <f>Info!C80</f>
        <v>pł-szpak-pstra</v>
      </c>
      <c r="L23" s="97">
        <f t="shared" si="0"/>
        <v>0</v>
      </c>
      <c r="M23" s="97">
        <f t="shared" si="1"/>
        <v>0</v>
      </c>
    </row>
    <row r="24" spans="1:13" ht="18" customHeight="1">
      <c r="A24" s="190" t="s">
        <v>191</v>
      </c>
      <c r="B24" s="17" t="s">
        <v>83</v>
      </c>
      <c r="C24" s="83"/>
      <c r="D24" s="84"/>
      <c r="E24" s="85"/>
      <c r="F24" s="86"/>
      <c r="G24" s="86"/>
      <c r="H24" s="87"/>
      <c r="L24" s="97">
        <f t="shared" si="0"/>
        <v>0</v>
      </c>
      <c r="M24" s="97">
        <f t="shared" si="1"/>
        <v>0</v>
      </c>
    </row>
    <row r="25" spans="1:13" ht="18" customHeight="1" thickBot="1">
      <c r="A25" s="191"/>
      <c r="B25" s="25" t="s">
        <v>84</v>
      </c>
      <c r="C25" s="83"/>
      <c r="D25" s="92"/>
      <c r="E25" s="93"/>
      <c r="F25" s="94"/>
      <c r="G25" s="94"/>
      <c r="H25" s="95"/>
      <c r="L25" s="97">
        <f t="shared" si="0"/>
        <v>0</v>
      </c>
      <c r="M25" s="97">
        <f t="shared" si="1"/>
        <v>0</v>
      </c>
    </row>
    <row r="26" spans="1:8" ht="24" customHeight="1" thickBot="1">
      <c r="A26" s="78" t="s">
        <v>100</v>
      </c>
      <c r="B26" s="199" t="s">
        <v>251</v>
      </c>
      <c r="C26" s="200"/>
      <c r="D26" s="200"/>
      <c r="E26" s="61">
        <f>SUM(L6:L25)</f>
        <v>0</v>
      </c>
      <c r="F26" s="194" t="s">
        <v>101</v>
      </c>
      <c r="G26" s="195"/>
      <c r="H26" s="196"/>
    </row>
    <row r="27" spans="1:8" ht="24" customHeight="1" thickBot="1">
      <c r="A27" s="80" t="s">
        <v>75</v>
      </c>
      <c r="B27" s="192" t="s">
        <v>252</v>
      </c>
      <c r="C27" s="193"/>
      <c r="D27" s="193"/>
      <c r="E27" s="59">
        <f>IF(OR(SUM(M6:M25)&gt;=750,SUM(M6:M25)=0),SUM(M6:M25),"MAŁO")</f>
        <v>0</v>
      </c>
      <c r="F27" s="197">
        <f>IF(AND(E27&lt;&gt;"MAŁO",OR(SUM(L6:M25)&gt;=2500,SUM(L6:M25)=0)),SUM(L6:M25),"MAŁO")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2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2" operator="greaterThanOrEqual" stopIfTrue="1">
      <formula>150</formula>
    </cfRule>
  </conditionalFormatting>
  <conditionalFormatting sqref="F27:G27">
    <cfRule type="cellIs" priority="10" dxfId="0" operator="between" stopIfTrue="1">
      <formula>0.01</formula>
      <formula>2499.99</formula>
    </cfRule>
    <cfRule type="cellIs" priority="11" dxfId="2" operator="between" stopIfTrue="1">
      <formula>2500</formula>
      <formula>15000</formula>
    </cfRule>
    <cfRule type="cellIs" priority="12" dxfId="0" operator="greaterThan" stopIfTrue="1">
      <formula>15000</formula>
    </cfRule>
  </conditionalFormatting>
  <conditionalFormatting sqref="E27">
    <cfRule type="cellIs" priority="13" dxfId="0" operator="equal" stopIfTrue="1">
      <formula>"MAŁO"</formula>
    </cfRule>
    <cfRule type="cellIs" priority="14" dxfId="2" operator="between" stopIfTrue="1">
      <formula>750</formula>
      <formula>15000</formula>
    </cfRule>
    <cfRule type="cellIs" priority="15" dxfId="0" operator="greaterThan" stopIfTrue="1">
      <formula>15000</formula>
    </cfRule>
  </conditionalFormatting>
  <conditionalFormatting sqref="B1:C2">
    <cfRule type="cellIs" priority="16" dxfId="2" operator="greaterThan" stopIfTrue="1">
      <formula>0</formula>
    </cfRule>
    <cfRule type="cellIs" priority="17" dxfId="12" operator="equal" stopIfTrue="1">
      <formula>0</formula>
    </cfRule>
  </conditionalFormatting>
  <conditionalFormatting sqref="C18:C25">
    <cfRule type="cellIs" priority="18" dxfId="2" operator="between" stopIfTrue="1">
      <formula>$M$2</formula>
      <formula>$M$3</formula>
    </cfRule>
    <cfRule type="cellIs" priority="19" dxfId="2" operator="between" stopIfTrue="1">
      <formula>$M$4</formula>
      <formula>$M$5</formula>
    </cfRule>
    <cfRule type="cellIs" priority="20" dxfId="0" operator="greaterThan" stopIfTrue="1">
      <formula>0</formula>
    </cfRule>
  </conditionalFormatting>
  <conditionalFormatting sqref="H1">
    <cfRule type="cellIs" priority="21" dxfId="0" operator="notEqual" stopIfTrue="1">
      <formula>1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18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202</v>
      </c>
      <c r="B27" s="220" t="str">
        <f>'Ex'!B27</f>
        <v>Kkm za 2019 rok </v>
      </c>
      <c r="C27" s="221"/>
      <c r="D27" s="221"/>
      <c r="E27" s="59">
        <f>IF(OR(SUM(M6:M25)&gt;=100,SUM(M6:M25)=0),SUM(M6:M25),"MAŁO")</f>
        <v>0</v>
      </c>
      <c r="F27" s="197">
        <f>IF(AND(E27&lt;&gt;"MAŁO",OR(SUM(L6:M25)&gt;=100,SUM(L6:M25)=0)),SUM(L6:M25),"MAŁO")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C6:C25">
    <cfRule type="cellIs" priority="9" dxfId="2" operator="between" stopIfTrue="1">
      <formula>$M$4</formula>
      <formula>$M$5</formula>
    </cfRule>
    <cfRule type="cellIs" priority="10" dxfId="0" operator="greaterThan" stopIfTrue="1">
      <formula>0</formula>
    </cfRule>
  </conditionalFormatting>
  <conditionalFormatting sqref="H1">
    <cfRule type="cellIs" priority="11" dxfId="0" operator="notEqual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7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132"/>
      <c r="D6" s="133"/>
      <c r="E6" s="134"/>
      <c r="F6" s="135"/>
      <c r="G6" s="135"/>
      <c r="H6" s="137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239</v>
      </c>
      <c r="B27" s="220"/>
      <c r="C27" s="221"/>
      <c r="D27" s="221"/>
      <c r="E27" s="59">
        <f>IF(OR(SUM(M6:M25)&gt;0,SUM(M6:M25)=0),SUM(M6:M25),"MAŁO")</f>
        <v>0</v>
      </c>
      <c r="F27" s="197">
        <f>IF(AND(E27&lt;&gt;"MAŁO",OR(SUM(L6:M25)&gt;0,SUM(L6:M25)=0)),SUM(L6:M25),"MAŁO")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H1">
    <cfRule type="cellIs" priority="9" dxfId="0" operator="notEqual" stopIfTrue="1">
      <formula>1</formula>
    </cfRule>
  </conditionalFormatting>
  <conditionalFormatting sqref="C6:C25">
    <cfRule type="cellIs" priority="10" dxfId="2" operator="between" stopIfTrue="1">
      <formula>$M$4</formula>
      <formula>$M$5</formula>
    </cfRule>
    <cfRule type="cellIs" priority="11" dxfId="0" operator="greaterThan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usz19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132"/>
      <c r="D6" s="133"/>
      <c r="E6" s="134"/>
      <c r="F6" s="135"/>
      <c r="G6" s="135"/>
      <c r="H6" s="137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239</v>
      </c>
      <c r="B27" s="220"/>
      <c r="C27" s="221"/>
      <c r="D27" s="221"/>
      <c r="E27" s="59">
        <f>IF(OR(SUM(M6:M25)&gt;0,SUM(M6:M25)=0),SUM(M6:M25),"MAŁO")</f>
        <v>0</v>
      </c>
      <c r="F27" s="197">
        <f>IF(AND(E27&lt;&gt;"MAŁO",OR(SUM(L6:M25)&gt;0,SUM(L6:M25)=0)),SUM(L6:M25),"MAŁO")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H1">
    <cfRule type="cellIs" priority="9" dxfId="0" operator="notEqual" stopIfTrue="1">
      <formula>1</formula>
    </cfRule>
  </conditionalFormatting>
  <conditionalFormatting sqref="C6:C25">
    <cfRule type="cellIs" priority="10" dxfId="2" operator="between" stopIfTrue="1">
      <formula>$M$4</formula>
      <formula>$M$5</formula>
    </cfRule>
    <cfRule type="cellIs" priority="11" dxfId="0" operator="greaterThan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usz20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132"/>
      <c r="D6" s="133"/>
      <c r="E6" s="134"/>
      <c r="F6" s="135"/>
      <c r="G6" s="135"/>
      <c r="H6" s="137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239</v>
      </c>
      <c r="B27" s="220"/>
      <c r="C27" s="221"/>
      <c r="D27" s="221"/>
      <c r="E27" s="59">
        <f>IF(OR(SUM(M6:M25)&gt;0,SUM(M6:M25)=0),SUM(M6:M25),"MAŁO")</f>
        <v>0</v>
      </c>
      <c r="F27" s="197">
        <f>IF(AND(E27&lt;&gt;"MAŁO",OR(SUM(L6:M25)&gt;0,SUM(L6:M25)=0)),SUM(L6:M25),"MAŁO")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H1">
    <cfRule type="cellIs" priority="9" dxfId="0" operator="notEqual" stopIfTrue="1">
      <formula>1</formula>
    </cfRule>
  </conditionalFormatting>
  <conditionalFormatting sqref="C6:C25">
    <cfRule type="cellIs" priority="10" dxfId="2" operator="between" stopIfTrue="1">
      <formula>$M$4</formula>
      <formula>$M$5</formula>
    </cfRule>
    <cfRule type="cellIs" priority="11" dxfId="0" operator="greaterThan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usz8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132"/>
      <c r="D6" s="133"/>
      <c r="E6" s="134"/>
      <c r="F6" s="135"/>
      <c r="G6" s="135"/>
      <c r="H6" s="137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240</v>
      </c>
      <c r="B27" s="220"/>
      <c r="C27" s="221"/>
      <c r="D27" s="221"/>
      <c r="E27" s="59">
        <f>IF(OR(SUM(M6:M25)&gt;0,SUM(M6:M25)=0),SUM(M6:M25),"MAŁO")</f>
        <v>0</v>
      </c>
      <c r="F27" s="197">
        <f>IF(AND(E27&lt;&gt;"MAŁO",OR(SUM(L6:M25)&gt;0,SUM(L6:M25)=0)),SUM(L6:M25),"MAŁO")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C6:C25">
    <cfRule type="cellIs" priority="9" dxfId="2" operator="between" stopIfTrue="1">
      <formula>$M$4</formula>
      <formula>$M$5</formula>
    </cfRule>
    <cfRule type="cellIs" priority="10" dxfId="0" operator="greaterThan" stopIfTrue="1">
      <formula>0</formula>
    </cfRule>
  </conditionalFormatting>
  <conditionalFormatting sqref="E6:E25">
    <cfRule type="cellIs" priority="11" dxfId="2" operator="between" stopIfTrue="1">
      <formula>100</formula>
      <formula>1500</formula>
    </cfRule>
    <cfRule type="cellIs" priority="12" dxfId="0" operator="between" stopIfTrue="1">
      <formula>0.01</formula>
      <formula>99.99</formula>
    </cfRule>
    <cfRule type="cellIs" priority="13" dxfId="0" operator="greaterThan" stopIfTrue="1">
      <formula>1500</formula>
    </cfRule>
  </conditionalFormatting>
  <conditionalFormatting sqref="E27">
    <cfRule type="cellIs" priority="14" dxfId="0" operator="equal" stopIfTrue="1">
      <formula>"MAŁO"</formula>
    </cfRule>
    <cfRule type="cellIs" priority="15" dxfId="2" operator="between" stopIfTrue="1">
      <formula>100</formula>
      <formula>7000</formula>
    </cfRule>
    <cfRule type="cellIs" priority="16" dxfId="0" operator="greaterThan" stopIfTrue="1">
      <formula>7000</formula>
    </cfRule>
  </conditionalFormatting>
  <conditionalFormatting sqref="F27:G27">
    <cfRule type="cellIs" priority="17" dxfId="0" operator="between" stopIfTrue="1">
      <formula>0.01</formula>
      <formula>99.99</formula>
    </cfRule>
    <cfRule type="cellIs" priority="18" dxfId="2" operator="between" stopIfTrue="1">
      <formula>100</formula>
      <formula>7000</formula>
    </cfRule>
    <cfRule type="cellIs" priority="19" dxfId="0" operator="greaterThan" stopIfTrue="1">
      <formula>7000</formula>
    </cfRule>
  </conditionalFormatting>
  <conditionalFormatting sqref="H1">
    <cfRule type="cellIs" priority="20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usz21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132"/>
      <c r="D6" s="133"/>
      <c r="E6" s="134"/>
      <c r="F6" s="135"/>
      <c r="G6" s="135"/>
      <c r="H6" s="137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240</v>
      </c>
      <c r="B27" s="220"/>
      <c r="C27" s="221"/>
      <c r="D27" s="221"/>
      <c r="E27" s="59">
        <f>IF(OR(SUM(M6:M25)&gt;0,SUM(M6:M25)=0),SUM(M6:M25),"MAŁO")</f>
        <v>0</v>
      </c>
      <c r="F27" s="197">
        <f>IF(AND(E27&lt;&gt;"MAŁO",OR(SUM(L6:M25)&gt;0,SUM(L6:M25)=0)),SUM(L6:M25),"MAŁO")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C6:C25">
    <cfRule type="cellIs" priority="9" dxfId="2" operator="between" stopIfTrue="1">
      <formula>$M$4</formula>
      <formula>$M$5</formula>
    </cfRule>
    <cfRule type="cellIs" priority="10" dxfId="0" operator="greaterThan" stopIfTrue="1">
      <formula>0</formula>
    </cfRule>
  </conditionalFormatting>
  <conditionalFormatting sqref="E6:E25">
    <cfRule type="cellIs" priority="11" dxfId="2" operator="between" stopIfTrue="1">
      <formula>100</formula>
      <formula>1500</formula>
    </cfRule>
    <cfRule type="cellIs" priority="12" dxfId="0" operator="between" stopIfTrue="1">
      <formula>0.01</formula>
      <formula>99.99</formula>
    </cfRule>
    <cfRule type="cellIs" priority="13" dxfId="0" operator="greaterThan" stopIfTrue="1">
      <formula>1500</formula>
    </cfRule>
  </conditionalFormatting>
  <conditionalFormatting sqref="E27">
    <cfRule type="cellIs" priority="14" dxfId="0" operator="equal" stopIfTrue="1">
      <formula>"MAŁO"</formula>
    </cfRule>
    <cfRule type="cellIs" priority="15" dxfId="2" operator="between" stopIfTrue="1">
      <formula>100</formula>
      <formula>7000</formula>
    </cfRule>
    <cfRule type="cellIs" priority="16" dxfId="0" operator="greaterThan" stopIfTrue="1">
      <formula>7000</formula>
    </cfRule>
  </conditionalFormatting>
  <conditionalFormatting sqref="F27:G27">
    <cfRule type="cellIs" priority="17" dxfId="0" operator="between" stopIfTrue="1">
      <formula>0.01</formula>
      <formula>99.99</formula>
    </cfRule>
    <cfRule type="cellIs" priority="18" dxfId="2" operator="between" stopIfTrue="1">
      <formula>100</formula>
      <formula>7000</formula>
    </cfRule>
    <cfRule type="cellIs" priority="19" dxfId="0" operator="greaterThan" stopIfTrue="1">
      <formula>7000</formula>
    </cfRule>
  </conditionalFormatting>
  <conditionalFormatting sqref="H1">
    <cfRule type="cellIs" priority="20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Arkusz22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132"/>
      <c r="D6" s="133"/>
      <c r="E6" s="134"/>
      <c r="F6" s="135"/>
      <c r="G6" s="135"/>
      <c r="H6" s="137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240</v>
      </c>
      <c r="B27" s="220"/>
      <c r="C27" s="221"/>
      <c r="D27" s="221"/>
      <c r="E27" s="59">
        <f>IF(OR(SUM(M6:M25)&gt;0,SUM(M6:M25)=0),SUM(M6:M25),"MAŁO")</f>
        <v>0</v>
      </c>
      <c r="F27" s="197">
        <f>IF(AND(E27&lt;&gt;"MAŁO",OR(SUM(L6:M25)&gt;0,SUM(L6:M25)=0)),SUM(L6:M25),"MAŁO")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C6:C25">
    <cfRule type="cellIs" priority="9" dxfId="2" operator="between" stopIfTrue="1">
      <formula>$M$4</formula>
      <formula>$M$5</formula>
    </cfRule>
    <cfRule type="cellIs" priority="10" dxfId="0" operator="greaterThan" stopIfTrue="1">
      <formula>0</formula>
    </cfRule>
  </conditionalFormatting>
  <conditionalFormatting sqref="E6:E25">
    <cfRule type="cellIs" priority="11" dxfId="2" operator="between" stopIfTrue="1">
      <formula>100</formula>
      <formula>1500</formula>
    </cfRule>
    <cfRule type="cellIs" priority="12" dxfId="0" operator="between" stopIfTrue="1">
      <formula>0.01</formula>
      <formula>99.99</formula>
    </cfRule>
    <cfRule type="cellIs" priority="13" dxfId="0" operator="greaterThan" stopIfTrue="1">
      <formula>1500</formula>
    </cfRule>
  </conditionalFormatting>
  <conditionalFormatting sqref="E27">
    <cfRule type="cellIs" priority="14" dxfId="0" operator="equal" stopIfTrue="1">
      <formula>"MAŁO"</formula>
    </cfRule>
    <cfRule type="cellIs" priority="15" dxfId="2" operator="between" stopIfTrue="1">
      <formula>100</formula>
      <formula>7000</formula>
    </cfRule>
    <cfRule type="cellIs" priority="16" dxfId="0" operator="greaterThan" stopIfTrue="1">
      <formula>7000</formula>
    </cfRule>
  </conditionalFormatting>
  <conditionalFormatting sqref="F27:G27">
    <cfRule type="cellIs" priority="17" dxfId="0" operator="between" stopIfTrue="1">
      <formula>0.01</formula>
      <formula>99.99</formula>
    </cfRule>
    <cfRule type="cellIs" priority="18" dxfId="2" operator="between" stopIfTrue="1">
      <formula>100</formula>
      <formula>7000</formula>
    </cfRule>
    <cfRule type="cellIs" priority="19" dxfId="0" operator="greaterThan" stopIfTrue="1">
      <formula>7000</formula>
    </cfRule>
  </conditionalFormatting>
  <conditionalFormatting sqref="H1">
    <cfRule type="cellIs" priority="20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Arkusz13"/>
  <dimension ref="A1:F35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6.7109375" style="30" customWidth="1"/>
    <col min="2" max="2" width="30.7109375" style="31" customWidth="1"/>
    <col min="3" max="3" width="21.7109375" style="32" customWidth="1"/>
    <col min="4" max="4" width="22.7109375" style="32" customWidth="1"/>
    <col min="5" max="5" width="3.7109375" style="33" customWidth="1"/>
    <col min="6" max="6" width="11.7109375" style="34" customWidth="1"/>
    <col min="7" max="16384" width="9.140625" style="31" customWidth="1"/>
  </cols>
  <sheetData>
    <row r="1" spans="1:6" s="29" customFormat="1" ht="21.75" customHeight="1">
      <c r="A1" s="229" t="s">
        <v>63</v>
      </c>
      <c r="B1" s="229"/>
      <c r="C1" s="26" t="str">
        <f>CONCATENATE(Info!G1,Info!H1)</f>
        <v>Oddział PZHGP KROSNO</v>
      </c>
      <c r="D1" s="26"/>
      <c r="E1" s="27"/>
      <c r="F1" s="28"/>
    </row>
    <row r="2" ht="6" customHeight="1"/>
    <row r="3" spans="1:6" s="35" customFormat="1" ht="27.75" customHeight="1" thickBot="1">
      <c r="A3" s="116" t="s">
        <v>57</v>
      </c>
      <c r="B3" s="117" t="s">
        <v>58</v>
      </c>
      <c r="C3" s="117" t="s">
        <v>59</v>
      </c>
      <c r="D3" s="117" t="s">
        <v>60</v>
      </c>
      <c r="E3" s="117" t="s">
        <v>61</v>
      </c>
      <c r="F3" s="118" t="s">
        <v>18</v>
      </c>
    </row>
    <row r="4" spans="1:6" s="36" customFormat="1" ht="19.5" customHeight="1">
      <c r="A4" s="119"/>
      <c r="B4" s="120" t="s">
        <v>242</v>
      </c>
      <c r="C4" s="121"/>
      <c r="D4" s="122" t="s">
        <v>62</v>
      </c>
      <c r="E4" s="123"/>
      <c r="F4" s="124">
        <f>SUM(F5:F7)</f>
        <v>0</v>
      </c>
    </row>
    <row r="5" spans="1:6" s="39" customFormat="1" ht="19.5" customHeight="1">
      <c r="A5" s="125"/>
      <c r="B5" s="37">
        <f>IF('STO-1-1'!$A$17="","",'STO-1-1'!$A$17)</f>
      </c>
      <c r="C5" s="37">
        <f>IF('STO-1-1'!$E$1="","",'STO-1-1'!$E$1)</f>
      </c>
      <c r="D5" s="37">
        <f>IF('STO-1-1'!$E$2="","",'STO-1-1'!$E$2)</f>
      </c>
      <c r="E5" s="38">
        <v>1</v>
      </c>
      <c r="F5" s="126">
        <f>'STO-1-1'!$F$27</f>
        <v>0</v>
      </c>
    </row>
    <row r="6" spans="1:6" s="39" customFormat="1" ht="19.5" customHeight="1">
      <c r="A6" s="125"/>
      <c r="B6" s="37">
        <f>IF('STO-1-2'!$A$17="","",'STO-1-2'!$A$17)</f>
      </c>
      <c r="C6" s="37">
        <f>IF('STO-1-2'!$E$1="","",'STO-1-2'!$E$1)</f>
      </c>
      <c r="D6" s="37">
        <f>IF('STO-1-2'!$E$2="","",'STO-1-2'!$E$2)</f>
      </c>
      <c r="E6" s="38">
        <v>1</v>
      </c>
      <c r="F6" s="126">
        <f>'STO-1-2'!$F$27</f>
        <v>0</v>
      </c>
    </row>
    <row r="7" spans="1:6" s="39" customFormat="1" ht="19.5" customHeight="1" thickBot="1">
      <c r="A7" s="125"/>
      <c r="B7" s="37">
        <f>IF('STO-1-3'!$A$17="","",'STO-1-3'!$A$17)</f>
      </c>
      <c r="C7" s="37">
        <f>IF('STO-1-3'!$E$1="","",'STO-1-3'!$E$1)</f>
      </c>
      <c r="D7" s="37">
        <f>IF('STO-1-3'!$E$2="","",'STO-1-3'!$E$2)</f>
      </c>
      <c r="E7" s="38">
        <v>1</v>
      </c>
      <c r="F7" s="126">
        <f>'STO-1-3'!$F$27</f>
        <v>0</v>
      </c>
    </row>
    <row r="8" spans="1:6" s="36" customFormat="1" ht="19.5" customHeight="1">
      <c r="A8" s="119"/>
      <c r="B8" s="120" t="s">
        <v>243</v>
      </c>
      <c r="C8" s="121"/>
      <c r="D8" s="122" t="s">
        <v>62</v>
      </c>
      <c r="E8" s="123"/>
      <c r="F8" s="124">
        <f>SUM(F9:F11)</f>
        <v>0</v>
      </c>
    </row>
    <row r="9" spans="1:6" s="39" customFormat="1" ht="19.5" customHeight="1">
      <c r="A9" s="125"/>
      <c r="B9" s="37">
        <f>IF('STO-0-1'!$A$17="","",'STO-0-1'!$A$17)</f>
      </c>
      <c r="C9" s="37">
        <f>IF('STO-0-1'!$E$1="","",'STO-0-1'!$E$1)</f>
      </c>
      <c r="D9" s="37">
        <f>IF('STO-0-1'!$E$2="","",'STO-0-1'!$E$2)</f>
      </c>
      <c r="E9" s="38">
        <v>0</v>
      </c>
      <c r="F9" s="126">
        <f>'STO-0-1'!$F$27</f>
        <v>0</v>
      </c>
    </row>
    <row r="10" spans="1:6" s="39" customFormat="1" ht="19.5" customHeight="1">
      <c r="A10" s="125"/>
      <c r="B10" s="37">
        <f>IF('STO-0-2'!$A$17="","",'STO-0-2'!$A$17)</f>
      </c>
      <c r="C10" s="37">
        <f>IF('STO-0-2'!$E$1="","",'STO-0-2'!$E$1)</f>
      </c>
      <c r="D10" s="37">
        <f>IF('STO-0-2'!$E$2="","",'STO-0-2'!$E$2)</f>
      </c>
      <c r="E10" s="38">
        <v>0</v>
      </c>
      <c r="F10" s="126">
        <f>'STO-0-2'!$F$27</f>
        <v>0</v>
      </c>
    </row>
    <row r="11" spans="1:6" s="39" customFormat="1" ht="19.5" customHeight="1" thickBot="1">
      <c r="A11" s="125"/>
      <c r="B11" s="37">
        <f>IF('STO-0-3'!$A$17="","",'STO-0-3'!$A$17)</f>
      </c>
      <c r="C11" s="37">
        <f>IF('STO-0-3'!$E$1="","",'STO-0-3'!$E$1)</f>
      </c>
      <c r="D11" s="37">
        <f>IF('STO-0-3'!$E$2="","",'STO-0-3'!$E$2)</f>
      </c>
      <c r="E11" s="38">
        <v>0</v>
      </c>
      <c r="F11" s="126">
        <f>'STO-0-3'!$F$27</f>
        <v>0</v>
      </c>
    </row>
    <row r="12" spans="1:6" s="36" customFormat="1" ht="19.5" customHeight="1">
      <c r="A12" s="119"/>
      <c r="B12" s="120" t="s">
        <v>244</v>
      </c>
      <c r="C12" s="121"/>
      <c r="D12" s="122" t="s">
        <v>62</v>
      </c>
      <c r="E12" s="123"/>
      <c r="F12" s="124">
        <f>SUM(F13:F15)</f>
        <v>0</v>
      </c>
    </row>
    <row r="13" spans="1:6" s="39" customFormat="1" ht="19.5" customHeight="1">
      <c r="A13" s="125"/>
      <c r="B13" s="37">
        <f>IF('WETO-1-1'!$A$17="","",'WETO-1-1'!$A$17)</f>
      </c>
      <c r="C13" s="37">
        <f>IF('WETO-1-1'!$E$1="","",'WETO-1-1'!$E$1)</f>
      </c>
      <c r="D13" s="37">
        <f>IF('WETO-1-1'!$E$2="","",'WETO-1-1'!$E$2)</f>
      </c>
      <c r="E13" s="38">
        <v>1</v>
      </c>
      <c r="F13" s="126">
        <f>'WETO-1-1'!$F$27</f>
        <v>0</v>
      </c>
    </row>
    <row r="14" spans="1:6" s="39" customFormat="1" ht="19.5" customHeight="1">
      <c r="A14" s="125"/>
      <c r="B14" s="37">
        <f>IF('WETO-1-2'!$A$17="","",'WETO-1-2'!$A$17)</f>
      </c>
      <c r="C14" s="37">
        <f>IF('WETO-1-2'!$E$1="","",'WETO-1-2'!$E$1)</f>
      </c>
      <c r="D14" s="37">
        <f>IF('WETO-1-2'!$E$2="","",'WETO-1-2'!$E$2)</f>
      </c>
      <c r="E14" s="38">
        <v>1</v>
      </c>
      <c r="F14" s="126">
        <f>'WETO-1-2'!$F$27</f>
        <v>0</v>
      </c>
    </row>
    <row r="15" spans="1:6" s="39" customFormat="1" ht="19.5" customHeight="1" thickBot="1">
      <c r="A15" s="125"/>
      <c r="B15" s="37">
        <f>IF('WETO-1-3'!$A$17="","",'WETO-1-3'!$A$17)</f>
      </c>
      <c r="C15" s="37">
        <f>IF('WETO-1-3'!$E$1="","",'WETO-1-3'!$E$1)</f>
      </c>
      <c r="D15" s="37">
        <f>IF('WETO-1-3'!$E$2="","",'WETO-1-3'!$E$2)</f>
      </c>
      <c r="E15" s="38">
        <v>1</v>
      </c>
      <c r="F15" s="126">
        <f>'WETO-1-3'!$F$27</f>
        <v>0</v>
      </c>
    </row>
    <row r="16" spans="1:6" s="36" customFormat="1" ht="19.5" customHeight="1">
      <c r="A16" s="119"/>
      <c r="B16" s="120" t="s">
        <v>245</v>
      </c>
      <c r="C16" s="121"/>
      <c r="D16" s="122" t="s">
        <v>62</v>
      </c>
      <c r="E16" s="123"/>
      <c r="F16" s="124">
        <f>SUM(F17:F19)</f>
        <v>0</v>
      </c>
    </row>
    <row r="17" spans="1:6" s="39" customFormat="1" ht="19.5" customHeight="1">
      <c r="A17" s="125"/>
      <c r="B17" s="37">
        <f>IF('WETO-0-1'!$A$17="","",'WETO-0-1'!$A$17)</f>
      </c>
      <c r="C17" s="37">
        <f>IF('WETO-0-1'!$E$1="","",'WETO-0-1'!$E$1)</f>
      </c>
      <c r="D17" s="37">
        <f>IF('WETO-0-1'!$E$2="","",'WETO-0-1'!$E$2)</f>
      </c>
      <c r="E17" s="38">
        <v>0</v>
      </c>
      <c r="F17" s="126">
        <f>'WETO-0-1'!$F$27</f>
        <v>0</v>
      </c>
    </row>
    <row r="18" spans="1:6" s="39" customFormat="1" ht="19.5" customHeight="1">
      <c r="A18" s="125"/>
      <c r="B18" s="37">
        <f>IF('WETO-0-2'!$A$17="","",'WETO-0-2'!$A$17)</f>
      </c>
      <c r="C18" s="37">
        <f>IF('WETO-0-2'!$E$1="","",'WETO-0-2'!$E$1)</f>
      </c>
      <c r="D18" s="37">
        <f>IF('WETO-0-2'!$E$2="","",'WETO-0-2'!$E$2)</f>
      </c>
      <c r="E18" s="38">
        <v>0</v>
      </c>
      <c r="F18" s="126">
        <f>'WETO-0-2'!$F$27</f>
        <v>0</v>
      </c>
    </row>
    <row r="19" spans="1:6" s="39" customFormat="1" ht="19.5" customHeight="1" thickBot="1">
      <c r="A19" s="125"/>
      <c r="B19" s="37">
        <f>IF('WETO-0-3'!$A$17="","",'WETO-0-3'!$A$17)</f>
      </c>
      <c r="C19" s="37">
        <f>IF('WETO-0-3'!$E$1="","",'WETO-0-3'!$E$1)</f>
      </c>
      <c r="D19" s="37">
        <f>IF('WETO-0-3'!$E$2="","",'WETO-0-3'!$E$2)</f>
      </c>
      <c r="E19" s="38">
        <v>0</v>
      </c>
      <c r="F19" s="126">
        <f>'WETO-0-3'!$F$27</f>
        <v>0</v>
      </c>
    </row>
    <row r="20" spans="1:6" s="36" customFormat="1" ht="19.5" customHeight="1">
      <c r="A20" s="119"/>
      <c r="B20" s="120" t="s">
        <v>246</v>
      </c>
      <c r="C20" s="121"/>
      <c r="D20" s="122" t="s">
        <v>62</v>
      </c>
      <c r="E20" s="123"/>
      <c r="F20" s="124">
        <f>SUM(F21:F23)</f>
        <v>0</v>
      </c>
    </row>
    <row r="21" spans="1:6" s="39" customFormat="1" ht="19.5" customHeight="1">
      <c r="A21" s="125"/>
      <c r="B21" s="37">
        <f>IF('STMO-1-1'!$A$17="","",'STMO-1-1'!$A$17)</f>
      </c>
      <c r="C21" s="37">
        <f>IF('STMO-1-1'!$E$1="","",'STMO-1-1'!$E$1)</f>
      </c>
      <c r="D21" s="37">
        <f>IF('STMO-1-1'!$E$2="","",'STMO-1-1'!$E$2)</f>
      </c>
      <c r="E21" s="38">
        <v>1</v>
      </c>
      <c r="F21" s="126">
        <f>'STMO-1-1'!$F$27</f>
        <v>0</v>
      </c>
    </row>
    <row r="22" spans="1:6" s="39" customFormat="1" ht="19.5" customHeight="1">
      <c r="A22" s="125"/>
      <c r="B22" s="37">
        <f>IF('STMO-1-2'!$A$17="","",'STMO-1-2'!$A$17)</f>
      </c>
      <c r="C22" s="37">
        <f>IF('STMO-1-2'!$E$1="","",'STMO-1-2'!$E$1)</f>
      </c>
      <c r="D22" s="37">
        <f>IF('STMO-1-2'!$E$2="","",'STMO-1-2'!$E$2)</f>
      </c>
      <c r="E22" s="38">
        <v>1</v>
      </c>
      <c r="F22" s="126">
        <f>'STMO-1-2'!$F$27</f>
        <v>0</v>
      </c>
    </row>
    <row r="23" spans="1:6" s="39" customFormat="1" ht="19.5" customHeight="1" thickBot="1">
      <c r="A23" s="125"/>
      <c r="B23" s="37">
        <f>IF('STMO-1-3'!$A$17="","",'STMO-1-3'!$A$17)</f>
      </c>
      <c r="C23" s="37">
        <f>IF('STMO-1-3'!$E$1="","",'STMO-1-3'!$E$1)</f>
      </c>
      <c r="D23" s="37">
        <f>IF('STMO-1-3'!$E$2="","",'STMO-1-3'!$E$2)</f>
      </c>
      <c r="E23" s="38">
        <v>1</v>
      </c>
      <c r="F23" s="126">
        <f>'STMO-1-3'!$F$27</f>
        <v>0</v>
      </c>
    </row>
    <row r="24" spans="1:6" s="36" customFormat="1" ht="19.5" customHeight="1">
      <c r="A24" s="119"/>
      <c r="B24" s="120" t="s">
        <v>247</v>
      </c>
      <c r="C24" s="121"/>
      <c r="D24" s="122" t="s">
        <v>62</v>
      </c>
      <c r="E24" s="123"/>
      <c r="F24" s="124">
        <f>SUM(F25:F27)</f>
        <v>0</v>
      </c>
    </row>
    <row r="25" spans="1:6" s="39" customFormat="1" ht="19.5" customHeight="1">
      <c r="A25" s="125"/>
      <c r="B25" s="37">
        <f>IF('STMO-0-1'!$A$17="","",'STMO-0-1'!$A$17)</f>
      </c>
      <c r="C25" s="37">
        <f>IF('STMO-0-1'!$E$1="","",'STMO-0-1'!$E$1)</f>
      </c>
      <c r="D25" s="37">
        <f>IF('STMO-0-1'!$E$2="","",'STMO-0-1'!$E$2)</f>
      </c>
      <c r="E25" s="38">
        <v>0</v>
      </c>
      <c r="F25" s="126">
        <f>'STMO-0-1'!$F$27</f>
        <v>0</v>
      </c>
    </row>
    <row r="26" spans="1:6" s="39" customFormat="1" ht="19.5" customHeight="1">
      <c r="A26" s="125"/>
      <c r="B26" s="37">
        <f>IF('STMO-0-2'!$A$17="","",'STMO-0-2'!$A$17)</f>
      </c>
      <c r="C26" s="37">
        <f>IF('STMO-0-2'!$E$1="","",'STMO-0-2'!$E$1)</f>
      </c>
      <c r="D26" s="37">
        <f>IF('STMO-0-2'!$E$2="","",'STMO-0-2'!$E$2)</f>
      </c>
      <c r="E26" s="38">
        <v>0</v>
      </c>
      <c r="F26" s="126">
        <f>'STMO-0-2'!$F$27</f>
        <v>0</v>
      </c>
    </row>
    <row r="27" spans="1:6" s="39" customFormat="1" ht="19.5" customHeight="1" thickBot="1">
      <c r="A27" s="125"/>
      <c r="B27" s="37">
        <f>IF('STMO-0-3'!$A$17="","",'STMO-0-3'!$A$17)</f>
      </c>
      <c r="C27" s="37">
        <f>IF('STMO-0-3'!$E$1="","",'STMO-0-3'!$E$1)</f>
      </c>
      <c r="D27" s="37">
        <f>IF('STMO-0-3'!$E$2="","",'STMO-0-3'!$E$2)</f>
      </c>
      <c r="E27" s="38">
        <v>0</v>
      </c>
      <c r="F27" s="126">
        <f>'STMO-0-3'!$F$27</f>
        <v>0</v>
      </c>
    </row>
    <row r="28" spans="1:6" s="36" customFormat="1" ht="19.5" customHeight="1">
      <c r="A28" s="119"/>
      <c r="B28" s="120" t="s">
        <v>248</v>
      </c>
      <c r="C28" s="121"/>
      <c r="D28" s="122" t="s">
        <v>62</v>
      </c>
      <c r="E28" s="123"/>
      <c r="F28" s="124"/>
    </row>
    <row r="29" spans="1:6" s="39" customFormat="1" ht="19.5" customHeight="1">
      <c r="A29" s="125"/>
      <c r="B29" s="37">
        <f>IF('POGO-1-1'!$A$17="","",'POGO-1-1'!$A$17)</f>
      </c>
      <c r="C29" s="37">
        <f>IF('POGO-1-1'!$E$1="","",'POGO-1-1'!$E$1)</f>
      </c>
      <c r="D29" s="37">
        <f>IF('POGO-1-1'!$E$2="","",'POGO-1-1'!$E$2)</f>
      </c>
      <c r="E29" s="38">
        <v>1</v>
      </c>
      <c r="F29" s="126"/>
    </row>
    <row r="30" spans="1:6" s="39" customFormat="1" ht="19.5" customHeight="1">
      <c r="A30" s="125"/>
      <c r="B30" s="37">
        <f>IF('POGO-1-2'!$A$17="","",'POGO-1-2'!$A$17)</f>
      </c>
      <c r="C30" s="37">
        <f>IF('POGO-1-2'!$E$1="","",'POGO-1-2'!$E$1)</f>
      </c>
      <c r="D30" s="37">
        <f>IF('POGO-1-2'!$E$2="","",'POGO-1-2'!$E$2)</f>
      </c>
      <c r="E30" s="38">
        <v>1</v>
      </c>
      <c r="F30" s="126"/>
    </row>
    <row r="31" spans="1:6" s="39" customFormat="1" ht="19.5" customHeight="1" thickBot="1">
      <c r="A31" s="125"/>
      <c r="B31" s="37">
        <f>IF('POGO-1-3'!$A$17="","",'POGO-1-3'!$A$17)</f>
      </c>
      <c r="C31" s="37">
        <f>IF('POGO-1-3'!$E$1="","",'POGO-1-3'!$E$1)</f>
      </c>
      <c r="D31" s="37">
        <f>IF('POGO-1-3'!$E$2="","",'POGO-1-3'!$E$2)</f>
      </c>
      <c r="E31" s="38">
        <v>1</v>
      </c>
      <c r="F31" s="126"/>
    </row>
    <row r="32" spans="1:6" s="36" customFormat="1" ht="19.5" customHeight="1">
      <c r="A32" s="119"/>
      <c r="B32" s="120" t="s">
        <v>249</v>
      </c>
      <c r="C32" s="121"/>
      <c r="D32" s="122" t="s">
        <v>62</v>
      </c>
      <c r="E32" s="123"/>
      <c r="F32" s="124"/>
    </row>
    <row r="33" spans="1:6" s="39" customFormat="1" ht="19.5" customHeight="1">
      <c r="A33" s="125"/>
      <c r="B33" s="37">
        <f>IF('POGO-0-1'!$A$17="","",'POGO-0-1'!$A$17)</f>
      </c>
      <c r="C33" s="37">
        <f>IF('POGO-0-1'!$E$1="","",'POGO-0-1'!$E$1)</f>
      </c>
      <c r="D33" s="37">
        <f>IF('POGO-0-1'!$E$2="","",'POGO-0-1'!$E$2)</f>
      </c>
      <c r="E33" s="38">
        <v>0</v>
      </c>
      <c r="F33" s="126"/>
    </row>
    <row r="34" spans="1:6" s="39" customFormat="1" ht="19.5" customHeight="1">
      <c r="A34" s="125"/>
      <c r="B34" s="37">
        <f>IF('POGO-0-2'!$A$17="","",'POGO-0-2'!$A$17)</f>
      </c>
      <c r="C34" s="37">
        <f>IF('POGO-0-2'!$E$1="","",'POGO-0-2'!$E$1)</f>
      </c>
      <c r="D34" s="37">
        <f>IF('POGO-0-2'!$E$2="","",'POGO-0-2'!$E$2)</f>
      </c>
      <c r="E34" s="38">
        <v>0</v>
      </c>
      <c r="F34" s="126"/>
    </row>
    <row r="35" spans="1:6" s="39" customFormat="1" ht="19.5" customHeight="1">
      <c r="A35" s="125"/>
      <c r="B35" s="37">
        <f>IF('POGO-0-3'!$A$17="","",'POGO-0-3'!$A$17)</f>
      </c>
      <c r="C35" s="37">
        <f>IF('POGO-0-3'!$E$1="","",'POGO-0-3'!$E$1)</f>
      </c>
      <c r="D35" s="37">
        <f>IF('POGO-0-3'!$E$2="","",'POGO-0-3'!$E$2)</f>
      </c>
      <c r="E35" s="38">
        <v>0</v>
      </c>
      <c r="F35" s="126"/>
    </row>
  </sheetData>
  <sheetProtection password="CB8A" sheet="1" objects="1" scenarios="1" selectLockedCells="1"/>
  <mergeCells count="1">
    <mergeCell ref="A1:B1"/>
  </mergeCells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P34"/>
  <sheetViews>
    <sheetView zoomScalePageLayoutView="0" workbookViewId="0" topLeftCell="A10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198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aca="true" t="shared" si="0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199</v>
      </c>
      <c r="B27" s="220" t="str">
        <f>'Ex'!B27</f>
        <v>Kkm za 2019 rok </v>
      </c>
      <c r="C27" s="221"/>
      <c r="D27" s="221"/>
      <c r="E27" s="59">
        <f>IF(OR(SUM(M6:M25)&gt;=300,SUM(M6:M25)=0),SUM(M6:M25),"MAŁO")</f>
        <v>0</v>
      </c>
      <c r="F27" s="197">
        <f>IF(AND(E27&lt;&gt;"MAŁO",OR(SUM(L6:M25)&gt;=300,SUM(L6:M25)=0)),SUM(L6:M25),"MAŁO")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2" operator="greaterThanOrEqual" stopIfTrue="1">
      <formula>150</formula>
    </cfRule>
  </conditionalFormatting>
  <conditionalFormatting sqref="E27">
    <cfRule type="cellIs" priority="16" dxfId="0" operator="equal" stopIfTrue="1">
      <formula>"MAŁO"</formula>
    </cfRule>
    <cfRule type="cellIs" priority="17" dxfId="2" operator="between" stopIfTrue="1">
      <formula>750</formula>
      <formula>15000</formula>
    </cfRule>
    <cfRule type="cellIs" priority="18" dxfId="0" operator="greaterThan" stopIfTrue="1">
      <formula>15000</formula>
    </cfRule>
  </conditionalFormatting>
  <conditionalFormatting sqref="B1:C2">
    <cfRule type="cellIs" priority="19" dxfId="2" operator="greaterThan" stopIfTrue="1">
      <formula>0</formula>
    </cfRule>
    <cfRule type="cellIs" priority="20" dxfId="12" operator="equal" stopIfTrue="1">
      <formula>0</formula>
    </cfRule>
  </conditionalFormatting>
  <conditionalFormatting sqref="H1">
    <cfRule type="cellIs" priority="32" dxfId="0" operator="notEqual" stopIfTrue="1">
      <formula>1</formula>
    </cfRule>
  </conditionalFormatting>
  <conditionalFormatting sqref="E6:E25">
    <cfRule type="cellIs" priority="33" dxfId="2" operator="between" stopIfTrue="1">
      <formula>300</formula>
      <formula>1500</formula>
    </cfRule>
    <cfRule type="cellIs" priority="34" dxfId="0" operator="between" stopIfTrue="1">
      <formula>0.01</formula>
      <formula>299.99</formula>
    </cfRule>
    <cfRule type="cellIs" priority="35" dxfId="0" operator="greaterThan" stopIfTrue="1">
      <formula>1500</formula>
    </cfRule>
  </conditionalFormatting>
  <conditionalFormatting sqref="C6:C25">
    <cfRule type="cellIs" priority="36" dxfId="2" operator="between" stopIfTrue="1">
      <formula>$M$4</formula>
      <formula>$M$5</formula>
    </cfRule>
    <cfRule type="cellIs" priority="37" dxfId="0" operator="greaterThan" stopIfTrue="1">
      <formula>0</formula>
    </cfRule>
  </conditionalFormatting>
  <conditionalFormatting sqref="F27:G27">
    <cfRule type="cellIs" priority="38" dxfId="0" operator="between" stopIfTrue="1">
      <formula>0.01</formula>
      <formula>299.99</formula>
    </cfRule>
    <cfRule type="cellIs" priority="39" dxfId="2" operator="between" stopIfTrue="1">
      <formula>300</formula>
      <formula>15000</formula>
    </cfRule>
    <cfRule type="cellIs" priority="40" dxfId="0" operator="greaterThan" stopIfTrue="1">
      <formula>15000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9"/>
  <dimension ref="A1:P34"/>
  <sheetViews>
    <sheetView zoomScalePageLayoutView="0" workbookViewId="0" topLeftCell="A7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198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199</v>
      </c>
      <c r="B27" s="220" t="str">
        <f>'Ex'!B27</f>
        <v>Kkm za 2019 rok </v>
      </c>
      <c r="C27" s="221"/>
      <c r="D27" s="221"/>
      <c r="E27" s="59">
        <f>IF(OR(SUM(M6:M25)&gt;=300,SUM(M6:M25)=0),SUM(M6:M25),"MAŁO")</f>
        <v>0</v>
      </c>
      <c r="F27" s="197">
        <f>IF(AND(E27&lt;&gt;"MAŁO",OR(SUM(L6:M25)&gt;=300,SUM(L6:M25)=0)),SUM(L6:M25),"MAŁO")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E27">
    <cfRule type="cellIs" priority="7" dxfId="0" operator="equal" stopIfTrue="1">
      <formula>"MAŁO"</formula>
    </cfRule>
    <cfRule type="cellIs" priority="8" dxfId="2" operator="between" stopIfTrue="1">
      <formula>750</formula>
      <formula>15000</formula>
    </cfRule>
    <cfRule type="cellIs" priority="9" dxfId="0" operator="greaterThan" stopIfTrue="1">
      <formula>15000</formula>
    </cfRule>
  </conditionalFormatting>
  <conditionalFormatting sqref="B1:C2">
    <cfRule type="cellIs" priority="10" dxfId="2" operator="greaterThan" stopIfTrue="1">
      <formula>0</formula>
    </cfRule>
    <cfRule type="cellIs" priority="11" dxfId="12" operator="equal" stopIfTrue="1">
      <formula>0</formula>
    </cfRule>
  </conditionalFormatting>
  <conditionalFormatting sqref="H1">
    <cfRule type="cellIs" priority="12" dxfId="0" operator="notEqual" stopIfTrue="1">
      <formula>1</formula>
    </cfRule>
  </conditionalFormatting>
  <conditionalFormatting sqref="E6:E25">
    <cfRule type="cellIs" priority="13" dxfId="2" operator="between" stopIfTrue="1">
      <formula>300</formula>
      <formula>1500</formula>
    </cfRule>
    <cfRule type="cellIs" priority="14" dxfId="0" operator="between" stopIfTrue="1">
      <formula>0.01</formula>
      <formula>299.99</formula>
    </cfRule>
    <cfRule type="cellIs" priority="15" dxfId="0" operator="greaterThan" stopIfTrue="1">
      <formula>1500</formula>
    </cfRule>
  </conditionalFormatting>
  <conditionalFormatting sqref="C6:C25">
    <cfRule type="cellIs" priority="16" dxfId="2" operator="between" stopIfTrue="1">
      <formula>$M$4</formula>
      <formula>$M$5</formula>
    </cfRule>
    <cfRule type="cellIs" priority="17" dxfId="0" operator="greaterThan" stopIfTrue="1">
      <formula>0</formula>
    </cfRule>
  </conditionalFormatting>
  <conditionalFormatting sqref="F27:G27">
    <cfRule type="cellIs" priority="18" dxfId="0" operator="between" stopIfTrue="1">
      <formula>0.01</formula>
      <formula>299.99</formula>
    </cfRule>
    <cfRule type="cellIs" priority="19" dxfId="2" operator="between" stopIfTrue="1">
      <formula>300</formula>
      <formula>15000</formula>
    </cfRule>
    <cfRule type="cellIs" priority="20" dxfId="0" operator="greaterThan" stopIfTrue="1">
      <formula>15000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0"/>
  <dimension ref="A1:P34"/>
  <sheetViews>
    <sheetView zoomScalePageLayoutView="0" workbookViewId="0" topLeftCell="A10">
      <selection activeCell="C11" sqref="C11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198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199</v>
      </c>
      <c r="B27" s="220" t="str">
        <f>'Ex'!B27</f>
        <v>Kkm za 2019 rok </v>
      </c>
      <c r="C27" s="221"/>
      <c r="D27" s="221"/>
      <c r="E27" s="59">
        <f>IF(OR(SUM(M6:M25)&gt;=300,SUM(M6:M25)=0),SUM(M6:M25),"MAŁO")</f>
        <v>0</v>
      </c>
      <c r="F27" s="197">
        <f>IF(AND(E27&lt;&gt;"MAŁO",OR(SUM(L6:M25)&gt;=300,SUM(L6:M25)=0)),SUM(L6:M25),"MAŁO")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E27">
    <cfRule type="cellIs" priority="7" dxfId="0" operator="equal" stopIfTrue="1">
      <formula>"MAŁO"</formula>
    </cfRule>
    <cfRule type="cellIs" priority="8" dxfId="2" operator="between" stopIfTrue="1">
      <formula>750</formula>
      <formula>15000</formula>
    </cfRule>
    <cfRule type="cellIs" priority="9" dxfId="0" operator="greaterThan" stopIfTrue="1">
      <formula>15000</formula>
    </cfRule>
  </conditionalFormatting>
  <conditionalFormatting sqref="B1:C2">
    <cfRule type="cellIs" priority="10" dxfId="2" operator="greaterThan" stopIfTrue="1">
      <formula>0</formula>
    </cfRule>
    <cfRule type="cellIs" priority="11" dxfId="12" operator="equal" stopIfTrue="1">
      <formula>0</formula>
    </cfRule>
  </conditionalFormatting>
  <conditionalFormatting sqref="H1">
    <cfRule type="cellIs" priority="12" dxfId="0" operator="notEqual" stopIfTrue="1">
      <formula>1</formula>
    </cfRule>
  </conditionalFormatting>
  <conditionalFormatting sqref="E6:E25">
    <cfRule type="cellIs" priority="13" dxfId="2" operator="between" stopIfTrue="1">
      <formula>300</formula>
      <formula>1500</formula>
    </cfRule>
    <cfRule type="cellIs" priority="14" dxfId="0" operator="between" stopIfTrue="1">
      <formula>0.01</formula>
      <formula>299.99</formula>
    </cfRule>
    <cfRule type="cellIs" priority="15" dxfId="0" operator="greaterThan" stopIfTrue="1">
      <formula>1500</formula>
    </cfRule>
  </conditionalFormatting>
  <conditionalFormatting sqref="C6:C25">
    <cfRule type="cellIs" priority="16" dxfId="2" operator="between" stopIfTrue="1">
      <formula>$M$4</formula>
      <formula>$M$5</formula>
    </cfRule>
    <cfRule type="cellIs" priority="17" dxfId="0" operator="greaterThan" stopIfTrue="1">
      <formula>0</formula>
    </cfRule>
  </conditionalFormatting>
  <conditionalFormatting sqref="F27:G27">
    <cfRule type="cellIs" priority="18" dxfId="0" operator="between" stopIfTrue="1">
      <formula>0.01</formula>
      <formula>299.99</formula>
    </cfRule>
    <cfRule type="cellIs" priority="19" dxfId="2" operator="between" stopIfTrue="1">
      <formula>300</formula>
      <formula>15000</formula>
    </cfRule>
    <cfRule type="cellIs" priority="20" dxfId="0" operator="greaterThan" stopIfTrue="1">
      <formula>15000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4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198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200</v>
      </c>
      <c r="B27" s="220" t="str">
        <f>'Ex'!B27</f>
        <v>Kkm za 2019 rok </v>
      </c>
      <c r="C27" s="221"/>
      <c r="D27" s="221"/>
      <c r="E27" s="59">
        <f>IF(OR(SUM(M6:M25)&gt;=300,SUM(M6:M25)=0),SUM(M6:M25),"MAŁO")</f>
        <v>0</v>
      </c>
      <c r="F27" s="197">
        <f>IF(AND(E27&lt;&gt;"MAŁO",OR(SUM(L6:M25)&gt;=300,SUM(L6:M25)=0)),SUM(L6:M25),"MAŁO")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E27">
    <cfRule type="cellIs" priority="7" dxfId="0" operator="equal" stopIfTrue="1">
      <formula>"MAŁO"</formula>
    </cfRule>
    <cfRule type="cellIs" priority="8" dxfId="2" operator="between" stopIfTrue="1">
      <formula>750</formula>
      <formula>15000</formula>
    </cfRule>
    <cfRule type="cellIs" priority="9" dxfId="0" operator="greaterThan" stopIfTrue="1">
      <formula>15000</formula>
    </cfRule>
  </conditionalFormatting>
  <conditionalFormatting sqref="B1:C2">
    <cfRule type="cellIs" priority="10" dxfId="2" operator="greaterThan" stopIfTrue="1">
      <formula>0</formula>
    </cfRule>
    <cfRule type="cellIs" priority="11" dxfId="12" operator="equal" stopIfTrue="1">
      <formula>0</formula>
    </cfRule>
  </conditionalFormatting>
  <conditionalFormatting sqref="E6:E25">
    <cfRule type="cellIs" priority="12" dxfId="2" operator="between" stopIfTrue="1">
      <formula>300</formula>
      <formula>1500</formula>
    </cfRule>
    <cfRule type="cellIs" priority="13" dxfId="0" operator="between" stopIfTrue="1">
      <formula>0.01</formula>
      <formula>299.99</formula>
    </cfRule>
    <cfRule type="cellIs" priority="14" dxfId="0" operator="greaterThan" stopIfTrue="1">
      <formula>1500</formula>
    </cfRule>
  </conditionalFormatting>
  <conditionalFormatting sqref="C6:C25">
    <cfRule type="cellIs" priority="15" dxfId="2" operator="between" stopIfTrue="1">
      <formula>$M$4</formula>
      <formula>$M$5</formula>
    </cfRule>
    <cfRule type="cellIs" priority="16" dxfId="0" operator="greaterThan" stopIfTrue="1">
      <formula>0</formula>
    </cfRule>
  </conditionalFormatting>
  <conditionalFormatting sqref="F27:G27">
    <cfRule type="cellIs" priority="17" dxfId="0" operator="between" stopIfTrue="1">
      <formula>0.01</formula>
      <formula>299.99</formula>
    </cfRule>
    <cfRule type="cellIs" priority="18" dxfId="2" operator="between" stopIfTrue="1">
      <formula>300</formula>
      <formula>15000</formula>
    </cfRule>
    <cfRule type="cellIs" priority="19" dxfId="0" operator="greaterThan" stopIfTrue="1">
      <formula>15000</formula>
    </cfRule>
  </conditionalFormatting>
  <conditionalFormatting sqref="H1">
    <cfRule type="cellIs" priority="20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1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198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200</v>
      </c>
      <c r="B27" s="220" t="str">
        <f>'Ex'!B27</f>
        <v>Kkm za 2019 rok </v>
      </c>
      <c r="C27" s="221"/>
      <c r="D27" s="221"/>
      <c r="E27" s="59">
        <f>IF(OR(SUM(M6:M25)&gt;=300,SUM(M6:M25)=0),SUM(M6:M25),"MAŁO")</f>
        <v>0</v>
      </c>
      <c r="F27" s="197">
        <f>IF(AND(E27&lt;&gt;"MAŁO",OR(SUM(L6:M25)&gt;=300,SUM(L6:M25)=0)),SUM(L6:M25),"MAŁO")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E27">
    <cfRule type="cellIs" priority="7" dxfId="0" operator="equal" stopIfTrue="1">
      <formula>"MAŁO"</formula>
    </cfRule>
    <cfRule type="cellIs" priority="8" dxfId="2" operator="between" stopIfTrue="1">
      <formula>750</formula>
      <formula>15000</formula>
    </cfRule>
    <cfRule type="cellIs" priority="9" dxfId="0" operator="greaterThan" stopIfTrue="1">
      <formula>15000</formula>
    </cfRule>
  </conditionalFormatting>
  <conditionalFormatting sqref="B1:C2">
    <cfRule type="cellIs" priority="10" dxfId="2" operator="greaterThan" stopIfTrue="1">
      <formula>0</formula>
    </cfRule>
    <cfRule type="cellIs" priority="11" dxfId="12" operator="equal" stopIfTrue="1">
      <formula>0</formula>
    </cfRule>
  </conditionalFormatting>
  <conditionalFormatting sqref="E6:E25">
    <cfRule type="cellIs" priority="12" dxfId="2" operator="between" stopIfTrue="1">
      <formula>300</formula>
      <formula>1500</formula>
    </cfRule>
    <cfRule type="cellIs" priority="13" dxfId="0" operator="between" stopIfTrue="1">
      <formula>0.01</formula>
      <formula>299.99</formula>
    </cfRule>
    <cfRule type="cellIs" priority="14" dxfId="0" operator="greaterThan" stopIfTrue="1">
      <formula>1500</formula>
    </cfRule>
  </conditionalFormatting>
  <conditionalFormatting sqref="C6:C25">
    <cfRule type="cellIs" priority="15" dxfId="2" operator="between" stopIfTrue="1">
      <formula>$M$4</formula>
      <formula>$M$5</formula>
    </cfRule>
    <cfRule type="cellIs" priority="16" dxfId="0" operator="greaterThan" stopIfTrue="1">
      <formula>0</formula>
    </cfRule>
  </conditionalFormatting>
  <conditionalFormatting sqref="F27:G27">
    <cfRule type="cellIs" priority="17" dxfId="0" operator="between" stopIfTrue="1">
      <formula>0.01</formula>
      <formula>299.99</formula>
    </cfRule>
    <cfRule type="cellIs" priority="18" dxfId="2" operator="between" stopIfTrue="1">
      <formula>300</formula>
      <formula>15000</formula>
    </cfRule>
    <cfRule type="cellIs" priority="19" dxfId="0" operator="greaterThan" stopIfTrue="1">
      <formula>15000</formula>
    </cfRule>
  </conditionalFormatting>
  <conditionalFormatting sqref="H1">
    <cfRule type="cellIs" priority="20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2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192</v>
      </c>
      <c r="B1" s="208"/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43191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43373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43556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198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43738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NIENADÓWKA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7-8 grudnia 2019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4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5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85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88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89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0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191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2"/>
      <c r="C26" s="223"/>
      <c r="D26" s="223"/>
      <c r="E26" s="145"/>
      <c r="F26" s="194" t="s">
        <v>101</v>
      </c>
      <c r="G26" s="195"/>
      <c r="H26" s="196"/>
    </row>
    <row r="27" spans="1:8" ht="24" customHeight="1" thickBot="1">
      <c r="A27" s="80" t="s">
        <v>200</v>
      </c>
      <c r="B27" s="220" t="str">
        <f>'Ex'!B27</f>
        <v>Kkm za 2019 rok </v>
      </c>
      <c r="C27" s="221"/>
      <c r="D27" s="221"/>
      <c r="E27" s="59">
        <f>IF(OR(SUM(M6:M25)&gt;=300,SUM(M6:M25)=0),SUM(M6:M25),"MAŁO")</f>
        <v>0</v>
      </c>
      <c r="F27" s="197">
        <f>IF(AND(E27&lt;&gt;"MAŁO",OR(SUM(L6:M25)&gt;=300,SUM(L6:M25)=0)),SUM(L6:M25),"MAŁO")</f>
        <v>0</v>
      </c>
      <c r="G27" s="198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E27">
    <cfRule type="cellIs" priority="7" dxfId="0" operator="equal" stopIfTrue="1">
      <formula>"MAŁO"</formula>
    </cfRule>
    <cfRule type="cellIs" priority="8" dxfId="2" operator="between" stopIfTrue="1">
      <formula>750</formula>
      <formula>15000</formula>
    </cfRule>
    <cfRule type="cellIs" priority="9" dxfId="0" operator="greaterThan" stopIfTrue="1">
      <formula>15000</formula>
    </cfRule>
  </conditionalFormatting>
  <conditionalFormatting sqref="B1:C2">
    <cfRule type="cellIs" priority="10" dxfId="2" operator="greaterThan" stopIfTrue="1">
      <formula>0</formula>
    </cfRule>
    <cfRule type="cellIs" priority="11" dxfId="12" operator="equal" stopIfTrue="1">
      <formula>0</formula>
    </cfRule>
  </conditionalFormatting>
  <conditionalFormatting sqref="E6:E25">
    <cfRule type="cellIs" priority="12" dxfId="2" operator="between" stopIfTrue="1">
      <formula>300</formula>
      <formula>1500</formula>
    </cfRule>
    <cfRule type="cellIs" priority="13" dxfId="0" operator="between" stopIfTrue="1">
      <formula>0.01</formula>
      <formula>299.99</formula>
    </cfRule>
    <cfRule type="cellIs" priority="14" dxfId="0" operator="greaterThan" stopIfTrue="1">
      <formula>1500</formula>
    </cfRule>
  </conditionalFormatting>
  <conditionalFormatting sqref="C6:C25">
    <cfRule type="cellIs" priority="15" dxfId="2" operator="between" stopIfTrue="1">
      <formula>$M$4</formula>
      <formula>$M$5</formula>
    </cfRule>
    <cfRule type="cellIs" priority="16" dxfId="0" operator="greaterThan" stopIfTrue="1">
      <formula>0</formula>
    </cfRule>
  </conditionalFormatting>
  <conditionalFormatting sqref="F27:G27">
    <cfRule type="cellIs" priority="17" dxfId="0" operator="between" stopIfTrue="1">
      <formula>0.01</formula>
      <formula>299.99</formula>
    </cfRule>
    <cfRule type="cellIs" priority="18" dxfId="2" operator="between" stopIfTrue="1">
      <formula>300</formula>
      <formula>15000</formula>
    </cfRule>
    <cfRule type="cellIs" priority="19" dxfId="0" operator="greaterThan" stopIfTrue="1">
      <formula>15000</formula>
    </cfRule>
  </conditionalFormatting>
  <conditionalFormatting sqref="H1">
    <cfRule type="cellIs" priority="20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31"/>
  <dimension ref="A1:P57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11.710937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4" ht="31.5" customHeight="1">
      <c r="A1" s="214" t="s">
        <v>192</v>
      </c>
      <c r="B1" s="208">
        <v>0</v>
      </c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  <c r="K1" s="1">
        <v>1</v>
      </c>
      <c r="L1" s="96">
        <f>Info!C53</f>
        <v>43191</v>
      </c>
      <c r="M1" s="97" t="s">
        <v>105</v>
      </c>
      <c r="N1" s="2"/>
    </row>
    <row r="2" spans="1:13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K2" s="1">
        <v>0</v>
      </c>
      <c r="L2" s="96">
        <f>Info!C54</f>
        <v>43373</v>
      </c>
      <c r="M2" s="97" t="s">
        <v>104</v>
      </c>
    </row>
    <row r="3" spans="1:13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L3" s="96">
        <f>Info!C55</f>
        <v>43556</v>
      </c>
      <c r="M3" s="98" t="s">
        <v>106</v>
      </c>
    </row>
    <row r="4" spans="1:13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L4" s="96">
        <f>Info!C56</f>
        <v>43738</v>
      </c>
      <c r="M4" s="97" t="s">
        <v>107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203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"/>
      <c r="O5" s="13"/>
      <c r="P5" s="13"/>
    </row>
    <row r="6" spans="1:14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>
        <f aca="true" t="shared" si="0" ref="L6:L25">IF(AND(C6&gt;=$L$1,C6&lt;=$L$2,E6&gt;=100,E6&lt;=1500,F6&gt;=250,H6&gt;=20),E6,0)</f>
        <v>0</v>
      </c>
      <c r="M6" s="97">
        <f aca="true" t="shared" si="1" ref="M6:M25">IF(AND(C6&gt;=$L$3,C6&lt;=$L$4,E6&gt;=100,E6&lt;=1500,F6&gt;=250,H6&gt;=20),E6,0)</f>
        <v>0</v>
      </c>
      <c r="N6" s="2"/>
    </row>
    <row r="7" spans="1:14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Info!C64</f>
        <v>czerwona</v>
      </c>
      <c r="L7" s="97">
        <f t="shared" si="0"/>
        <v>0</v>
      </c>
      <c r="M7" s="97">
        <f t="shared" si="1"/>
        <v>0</v>
      </c>
      <c r="N7" s="2"/>
    </row>
    <row r="8" spans="1:14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Info!C65</f>
        <v>płowa</v>
      </c>
      <c r="L8" s="97">
        <f t="shared" si="0"/>
        <v>0</v>
      </c>
      <c r="M8" s="97">
        <f t="shared" si="1"/>
        <v>0</v>
      </c>
      <c r="N8" s="2"/>
    </row>
    <row r="9" spans="1:14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Info!C66</f>
        <v>biała</v>
      </c>
      <c r="L9" s="97">
        <f t="shared" si="0"/>
        <v>0</v>
      </c>
      <c r="M9" s="97">
        <f t="shared" si="1"/>
        <v>0</v>
      </c>
      <c r="N9" s="2"/>
    </row>
    <row r="10" spans="1:14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Info!C67</f>
        <v>szpakowata</v>
      </c>
      <c r="L10" s="97">
        <f t="shared" si="0"/>
        <v>0</v>
      </c>
      <c r="M10" s="97">
        <f t="shared" si="1"/>
        <v>0</v>
      </c>
      <c r="N10" s="2"/>
    </row>
    <row r="11" spans="1:14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Info!C68</f>
        <v>niebiesko-pstra</v>
      </c>
      <c r="L11" s="97">
        <f t="shared" si="0"/>
        <v>0</v>
      </c>
      <c r="M11" s="97">
        <f t="shared" si="1"/>
        <v>0</v>
      </c>
      <c r="N11" s="2"/>
    </row>
    <row r="12" spans="1:14" ht="18" customHeight="1">
      <c r="A12" s="114" t="s">
        <v>187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Info!C69</f>
        <v>nieb-nakr-pstra</v>
      </c>
      <c r="L12" s="97">
        <f t="shared" si="0"/>
        <v>0</v>
      </c>
      <c r="M12" s="97">
        <f t="shared" si="1"/>
        <v>0</v>
      </c>
      <c r="N12" s="2"/>
    </row>
    <row r="13" spans="1:14" ht="18" customHeight="1">
      <c r="A13" s="115" t="str">
        <f>'Ex'!A13</f>
        <v>NIENADÓWKA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Info!C70</f>
        <v>ciem-nakr-pstra</v>
      </c>
      <c r="L13" s="97">
        <f t="shared" si="0"/>
        <v>0</v>
      </c>
      <c r="M13" s="97">
        <f t="shared" si="1"/>
        <v>0</v>
      </c>
      <c r="N13" s="2"/>
    </row>
    <row r="14" spans="1:14" ht="18" customHeight="1" thickBot="1">
      <c r="A14" s="8" t="str">
        <f>'Ex'!A14</f>
        <v>7-8 grudnia 2019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Info!C71</f>
        <v>ciemno-pstra</v>
      </c>
      <c r="L14" s="97">
        <f t="shared" si="0"/>
        <v>0</v>
      </c>
      <c r="M14" s="97">
        <f t="shared" si="1"/>
        <v>0</v>
      </c>
      <c r="N14" s="2"/>
    </row>
    <row r="15" spans="1:14" ht="18" customHeight="1">
      <c r="A15" s="184" t="s">
        <v>183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Info!C72</f>
        <v>czarno-pstra</v>
      </c>
      <c r="L15" s="97">
        <f t="shared" si="0"/>
        <v>0</v>
      </c>
      <c r="M15" s="97">
        <f t="shared" si="1"/>
        <v>0</v>
      </c>
      <c r="N15" s="2"/>
    </row>
    <row r="16" spans="1:14" ht="18" customHeight="1">
      <c r="A16" s="201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Info!C73</f>
        <v>czer-nakr-pstra</v>
      </c>
      <c r="L16" s="97">
        <f t="shared" si="0"/>
        <v>0</v>
      </c>
      <c r="M16" s="97">
        <f t="shared" si="1"/>
        <v>0</v>
      </c>
      <c r="N16" s="2"/>
    </row>
    <row r="17" spans="1:14" ht="18" customHeight="1">
      <c r="A17" s="224"/>
      <c r="B17" s="17" t="s">
        <v>76</v>
      </c>
      <c r="C17" s="79"/>
      <c r="D17" s="65"/>
      <c r="E17" s="67"/>
      <c r="F17" s="68"/>
      <c r="G17" s="68"/>
      <c r="H17" s="69"/>
      <c r="I17" s="1">
        <v>17</v>
      </c>
      <c r="J17" s="1" t="str">
        <f>Info!C74</f>
        <v>czerwono-pstra</v>
      </c>
      <c r="L17" s="97">
        <f t="shared" si="0"/>
        <v>0</v>
      </c>
      <c r="M17" s="97">
        <f t="shared" si="1"/>
        <v>0</v>
      </c>
      <c r="N17" s="2"/>
    </row>
    <row r="18" spans="1:14" ht="18" customHeight="1" thickBot="1">
      <c r="A18" s="225"/>
      <c r="B18" s="17" t="s">
        <v>77</v>
      </c>
      <c r="C18" s="79"/>
      <c r="D18" s="65"/>
      <c r="E18" s="67"/>
      <c r="F18" s="68"/>
      <c r="G18" s="68"/>
      <c r="H18" s="69"/>
      <c r="I18" s="1">
        <v>18</v>
      </c>
      <c r="J18" s="1" t="str">
        <f>Info!C75</f>
        <v>płowo-pstra</v>
      </c>
      <c r="L18" s="97">
        <f t="shared" si="0"/>
        <v>0</v>
      </c>
      <c r="M18" s="97">
        <f t="shared" si="1"/>
        <v>0</v>
      </c>
      <c r="N18" s="2"/>
    </row>
    <row r="19" spans="1:14" ht="18" customHeight="1">
      <c r="A19" s="184" t="s">
        <v>204</v>
      </c>
      <c r="B19" s="17" t="s">
        <v>78</v>
      </c>
      <c r="C19" s="79"/>
      <c r="D19" s="65"/>
      <c r="E19" s="67"/>
      <c r="F19" s="68"/>
      <c r="G19" s="68"/>
      <c r="H19" s="69"/>
      <c r="I19" s="1">
        <v>19</v>
      </c>
      <c r="J19" s="1" t="str">
        <f>Info!C76</f>
        <v>szpak-pstra</v>
      </c>
      <c r="L19" s="97">
        <f t="shared" si="0"/>
        <v>0</v>
      </c>
      <c r="M19" s="97">
        <f t="shared" si="1"/>
        <v>0</v>
      </c>
      <c r="N19" s="2"/>
    </row>
    <row r="20" spans="1:14" ht="18" customHeight="1">
      <c r="A20" s="185"/>
      <c r="B20" s="17" t="s">
        <v>79</v>
      </c>
      <c r="C20" s="79"/>
      <c r="D20" s="65"/>
      <c r="E20" s="67"/>
      <c r="F20" s="68"/>
      <c r="G20" s="68"/>
      <c r="H20" s="69"/>
      <c r="I20" s="1">
        <v>20</v>
      </c>
      <c r="J20" s="1" t="str">
        <f>Info!C77</f>
        <v>czerwono-szpak</v>
      </c>
      <c r="L20" s="97">
        <f t="shared" si="0"/>
        <v>0</v>
      </c>
      <c r="M20" s="97">
        <f t="shared" si="1"/>
        <v>0</v>
      </c>
      <c r="N20" s="2"/>
    </row>
    <row r="21" spans="1:14" ht="18" customHeight="1">
      <c r="A21" s="188">
        <f>Info!I1</f>
        <v>290</v>
      </c>
      <c r="B21" s="17" t="s">
        <v>80</v>
      </c>
      <c r="C21" s="79"/>
      <c r="D21" s="65"/>
      <c r="E21" s="67"/>
      <c r="F21" s="68"/>
      <c r="G21" s="68"/>
      <c r="H21" s="69"/>
      <c r="I21" s="1">
        <v>21</v>
      </c>
      <c r="J21" s="1" t="str">
        <f>Info!C78</f>
        <v>czer-szp-pstra</v>
      </c>
      <c r="L21" s="97">
        <f t="shared" si="0"/>
        <v>0</v>
      </c>
      <c r="M21" s="97">
        <f t="shared" si="1"/>
        <v>0</v>
      </c>
      <c r="N21" s="2"/>
    </row>
    <row r="22" spans="1:14" ht="18" customHeight="1" thickBot="1">
      <c r="A22" s="189"/>
      <c r="B22" s="17" t="s">
        <v>81</v>
      </c>
      <c r="C22" s="79"/>
      <c r="D22" s="65"/>
      <c r="E22" s="67"/>
      <c r="F22" s="68"/>
      <c r="G22" s="68"/>
      <c r="H22" s="69"/>
      <c r="I22" s="1">
        <v>22</v>
      </c>
      <c r="J22" s="1" t="str">
        <f>Info!C79</f>
        <v>płowo-szpak</v>
      </c>
      <c r="L22" s="97">
        <f t="shared" si="0"/>
        <v>0</v>
      </c>
      <c r="M22" s="97">
        <f t="shared" si="1"/>
        <v>0</v>
      </c>
      <c r="N22" s="2"/>
    </row>
    <row r="23" spans="1:14" ht="18" customHeight="1">
      <c r="A23" s="78" t="s">
        <v>205</v>
      </c>
      <c r="B23" s="17" t="s">
        <v>82</v>
      </c>
      <c r="C23" s="79"/>
      <c r="D23" s="65"/>
      <c r="E23" s="67"/>
      <c r="F23" s="68"/>
      <c r="G23" s="68"/>
      <c r="H23" s="69"/>
      <c r="I23" s="1">
        <v>23</v>
      </c>
      <c r="J23" s="1" t="str">
        <f>Info!C80</f>
        <v>pł-szpak-pstra</v>
      </c>
      <c r="L23" s="97">
        <f t="shared" si="0"/>
        <v>0</v>
      </c>
      <c r="M23" s="97">
        <f t="shared" si="1"/>
        <v>0</v>
      </c>
      <c r="N23" s="2"/>
    </row>
    <row r="24" spans="1:14" ht="18" customHeight="1">
      <c r="A24" s="190" t="str">
        <f>Info!H1</f>
        <v>KROSNO</v>
      </c>
      <c r="B24" s="17" t="s">
        <v>83</v>
      </c>
      <c r="C24" s="79"/>
      <c r="D24" s="65"/>
      <c r="E24" s="67"/>
      <c r="F24" s="68"/>
      <c r="G24" s="68"/>
      <c r="H24" s="69"/>
      <c r="J24" s="2"/>
      <c r="K24" s="2"/>
      <c r="L24" s="97">
        <f t="shared" si="0"/>
        <v>0</v>
      </c>
      <c r="M24" s="97">
        <f t="shared" si="1"/>
        <v>0</v>
      </c>
      <c r="N24" s="2"/>
    </row>
    <row r="25" spans="1:13" ht="18" customHeight="1" thickBot="1">
      <c r="A25" s="191"/>
      <c r="B25" s="25" t="s">
        <v>84</v>
      </c>
      <c r="C25" s="79"/>
      <c r="D25" s="73"/>
      <c r="E25" s="74"/>
      <c r="F25" s="75"/>
      <c r="G25" s="75"/>
      <c r="H25" s="76"/>
      <c r="L25" s="97">
        <f t="shared" si="0"/>
        <v>0</v>
      </c>
      <c r="M25" s="97">
        <f t="shared" si="1"/>
        <v>0</v>
      </c>
    </row>
    <row r="26" spans="1:13" ht="24" customHeight="1" thickBot="1">
      <c r="A26" s="131" t="s">
        <v>100</v>
      </c>
      <c r="B26" s="222"/>
      <c r="C26" s="223"/>
      <c r="D26" s="223"/>
      <c r="E26" s="145"/>
      <c r="F26" s="194" t="s">
        <v>101</v>
      </c>
      <c r="G26" s="195"/>
      <c r="H26" s="196"/>
      <c r="L26" s="97"/>
      <c r="M26" s="97"/>
    </row>
    <row r="27" spans="1:13" ht="24" customHeight="1" thickBot="1">
      <c r="A27" s="146" t="s">
        <v>222</v>
      </c>
      <c r="B27" s="220" t="str">
        <f>'Ex'!B27</f>
        <v>Kkm za 2019 rok </v>
      </c>
      <c r="C27" s="221"/>
      <c r="D27" s="221"/>
      <c r="E27" s="59">
        <f>SUM(M6:M25,M28:M57)</f>
        <v>0</v>
      </c>
      <c r="F27" s="197">
        <f>IF(OR(AND(H1=1,SUM(L6:M25,L28:M57)&gt;=4500),AND(H1=0,SUM(L6:M25,L28:M57)&gt;=3500)),SUM(L6:M25,L28:M57),IF(OR(AND(H1&lt;&gt;0,H1&lt;&gt;1),SUM(L6:M25,L28:M57)=0),0,"MAŁO"))</f>
        <v>0</v>
      </c>
      <c r="G27" s="198"/>
      <c r="H27" s="60" t="s">
        <v>18</v>
      </c>
      <c r="L27" s="97"/>
      <c r="M27" s="97"/>
    </row>
    <row r="28" spans="1:13" ht="18" customHeight="1">
      <c r="A28" s="226" t="s">
        <v>237</v>
      </c>
      <c r="B28" s="147" t="s">
        <v>206</v>
      </c>
      <c r="C28" s="148"/>
      <c r="D28" s="149"/>
      <c r="E28" s="150"/>
      <c r="F28" s="151"/>
      <c r="G28" s="151"/>
      <c r="H28" s="152"/>
      <c r="L28" s="97">
        <f aca="true" t="shared" si="2" ref="L28:L57">IF(AND(C28&gt;=$L$1,C28&lt;=$L$2,E28&gt;=100,E28&lt;=1500,F28&gt;=250,H28&gt;=20),E28,0)</f>
        <v>0</v>
      </c>
      <c r="M28" s="97">
        <f aca="true" t="shared" si="3" ref="M28:M57">IF(AND(C28&gt;=$L$3,C28&lt;=$L$4,E28&gt;=100,E28&lt;=1500,F28&gt;=250,H28&gt;=20),E28,0)</f>
        <v>0</v>
      </c>
    </row>
    <row r="29" spans="1:13" ht="18" customHeight="1">
      <c r="A29" s="227"/>
      <c r="B29" s="17" t="s">
        <v>207</v>
      </c>
      <c r="C29" s="79"/>
      <c r="D29" s="65"/>
      <c r="E29" s="67"/>
      <c r="F29" s="68"/>
      <c r="G29" s="70"/>
      <c r="H29" s="69"/>
      <c r="L29" s="97">
        <f t="shared" si="2"/>
        <v>0</v>
      </c>
      <c r="M29" s="97">
        <f t="shared" si="3"/>
        <v>0</v>
      </c>
    </row>
    <row r="30" spans="1:13" ht="18" customHeight="1">
      <c r="A30" s="227"/>
      <c r="B30" s="17" t="s">
        <v>208</v>
      </c>
      <c r="C30" s="79"/>
      <c r="D30" s="65"/>
      <c r="E30" s="67"/>
      <c r="F30" s="68"/>
      <c r="G30" s="70"/>
      <c r="H30" s="69"/>
      <c r="L30" s="97">
        <f t="shared" si="2"/>
        <v>0</v>
      </c>
      <c r="M30" s="97">
        <f t="shared" si="3"/>
        <v>0</v>
      </c>
    </row>
    <row r="31" spans="1:13" ht="18" customHeight="1">
      <c r="A31" s="227"/>
      <c r="B31" s="17" t="s">
        <v>209</v>
      </c>
      <c r="C31" s="79"/>
      <c r="D31" s="65"/>
      <c r="E31" s="67"/>
      <c r="F31" s="68"/>
      <c r="G31" s="70"/>
      <c r="H31" s="69"/>
      <c r="L31" s="97">
        <f t="shared" si="2"/>
        <v>0</v>
      </c>
      <c r="M31" s="97">
        <f t="shared" si="3"/>
        <v>0</v>
      </c>
    </row>
    <row r="32" spans="1:13" ht="18" customHeight="1">
      <c r="A32" s="227"/>
      <c r="B32" s="17" t="s">
        <v>210</v>
      </c>
      <c r="C32" s="79"/>
      <c r="D32" s="65"/>
      <c r="E32" s="67"/>
      <c r="F32" s="68"/>
      <c r="G32" s="70"/>
      <c r="H32" s="69"/>
      <c r="L32" s="97">
        <f t="shared" si="2"/>
        <v>0</v>
      </c>
      <c r="M32" s="97">
        <f t="shared" si="3"/>
        <v>0</v>
      </c>
    </row>
    <row r="33" spans="1:13" ht="18" customHeight="1">
      <c r="A33" s="227"/>
      <c r="B33" s="17" t="s">
        <v>211</v>
      </c>
      <c r="C33" s="79"/>
      <c r="D33" s="65"/>
      <c r="E33" s="67"/>
      <c r="F33" s="68"/>
      <c r="G33" s="70"/>
      <c r="H33" s="69"/>
      <c r="L33" s="97">
        <f aca="true" t="shared" si="4" ref="L33:L42">IF(AND(C33&gt;=$L$1,C33&lt;=$L$2,E33&gt;=100,E33&lt;=1500,F33&gt;=250,H33&gt;=20),E33,0)</f>
        <v>0</v>
      </c>
      <c r="M33" s="97">
        <f aca="true" t="shared" si="5" ref="M33:M42">IF(AND(C33&gt;=$L$3,C33&lt;=$L$4,E33&gt;=100,E33&lt;=1500,F33&gt;=250,H33&gt;=20),E33,0)</f>
        <v>0</v>
      </c>
    </row>
    <row r="34" spans="1:13" ht="18" customHeight="1">
      <c r="A34" s="227"/>
      <c r="B34" s="17" t="s">
        <v>212</v>
      </c>
      <c r="C34" s="79"/>
      <c r="D34" s="65"/>
      <c r="E34" s="67"/>
      <c r="F34" s="68"/>
      <c r="G34" s="70"/>
      <c r="H34" s="69"/>
      <c r="L34" s="97">
        <f t="shared" si="4"/>
        <v>0</v>
      </c>
      <c r="M34" s="97">
        <f t="shared" si="5"/>
        <v>0</v>
      </c>
    </row>
    <row r="35" spans="1:13" ht="18" customHeight="1">
      <c r="A35" s="227"/>
      <c r="B35" s="17" t="s">
        <v>213</v>
      </c>
      <c r="C35" s="79"/>
      <c r="D35" s="65"/>
      <c r="E35" s="67"/>
      <c r="F35" s="68"/>
      <c r="G35" s="70"/>
      <c r="H35" s="69"/>
      <c r="L35" s="97">
        <f t="shared" si="4"/>
        <v>0</v>
      </c>
      <c r="M35" s="97">
        <f t="shared" si="5"/>
        <v>0</v>
      </c>
    </row>
    <row r="36" spans="1:13" ht="18" customHeight="1">
      <c r="A36" s="227"/>
      <c r="B36" s="17" t="s">
        <v>214</v>
      </c>
      <c r="C36" s="79"/>
      <c r="D36" s="65"/>
      <c r="E36" s="67"/>
      <c r="F36" s="68"/>
      <c r="G36" s="70"/>
      <c r="H36" s="69"/>
      <c r="L36" s="97">
        <f t="shared" si="4"/>
        <v>0</v>
      </c>
      <c r="M36" s="97">
        <f t="shared" si="5"/>
        <v>0</v>
      </c>
    </row>
    <row r="37" spans="1:13" ht="18" customHeight="1">
      <c r="A37" s="227"/>
      <c r="B37" s="17" t="s">
        <v>215</v>
      </c>
      <c r="C37" s="79"/>
      <c r="D37" s="65"/>
      <c r="E37" s="67"/>
      <c r="F37" s="68"/>
      <c r="G37" s="68"/>
      <c r="H37" s="69"/>
      <c r="L37" s="97">
        <f t="shared" si="4"/>
        <v>0</v>
      </c>
      <c r="M37" s="97">
        <f t="shared" si="5"/>
        <v>0</v>
      </c>
    </row>
    <row r="38" spans="1:13" ht="18" customHeight="1">
      <c r="A38" s="227"/>
      <c r="B38" s="17" t="s">
        <v>216</v>
      </c>
      <c r="C38" s="79"/>
      <c r="D38" s="66"/>
      <c r="E38" s="71"/>
      <c r="F38" s="70"/>
      <c r="G38" s="70"/>
      <c r="H38" s="72"/>
      <c r="L38" s="97">
        <f t="shared" si="4"/>
        <v>0</v>
      </c>
      <c r="M38" s="97">
        <f t="shared" si="5"/>
        <v>0</v>
      </c>
    </row>
    <row r="39" spans="1:13" ht="18" customHeight="1">
      <c r="A39" s="227"/>
      <c r="B39" s="17" t="s">
        <v>217</v>
      </c>
      <c r="C39" s="79"/>
      <c r="D39" s="65"/>
      <c r="E39" s="67"/>
      <c r="F39" s="68"/>
      <c r="G39" s="68"/>
      <c r="H39" s="69"/>
      <c r="L39" s="97">
        <f t="shared" si="4"/>
        <v>0</v>
      </c>
      <c r="M39" s="97">
        <f t="shared" si="5"/>
        <v>0</v>
      </c>
    </row>
    <row r="40" spans="1:13" ht="18" customHeight="1">
      <c r="A40" s="227"/>
      <c r="B40" s="17" t="s">
        <v>218</v>
      </c>
      <c r="C40" s="79"/>
      <c r="D40" s="65"/>
      <c r="E40" s="67"/>
      <c r="F40" s="68"/>
      <c r="G40" s="70"/>
      <c r="H40" s="69"/>
      <c r="L40" s="97">
        <f t="shared" si="4"/>
        <v>0</v>
      </c>
      <c r="M40" s="97">
        <f t="shared" si="5"/>
        <v>0</v>
      </c>
    </row>
    <row r="41" spans="1:13" ht="18" customHeight="1">
      <c r="A41" s="227"/>
      <c r="B41" s="17" t="s">
        <v>219</v>
      </c>
      <c r="C41" s="79"/>
      <c r="D41" s="65"/>
      <c r="E41" s="67"/>
      <c r="F41" s="68"/>
      <c r="G41" s="68"/>
      <c r="H41" s="69"/>
      <c r="L41" s="97">
        <f t="shared" si="4"/>
        <v>0</v>
      </c>
      <c r="M41" s="97">
        <f t="shared" si="5"/>
        <v>0</v>
      </c>
    </row>
    <row r="42" spans="1:13" ht="18" customHeight="1">
      <c r="A42" s="227"/>
      <c r="B42" s="17" t="s">
        <v>220</v>
      </c>
      <c r="C42" s="79"/>
      <c r="D42" s="66"/>
      <c r="E42" s="71"/>
      <c r="F42" s="70"/>
      <c r="G42" s="70"/>
      <c r="H42" s="72"/>
      <c r="L42" s="97">
        <f t="shared" si="4"/>
        <v>0</v>
      </c>
      <c r="M42" s="97">
        <f t="shared" si="5"/>
        <v>0</v>
      </c>
    </row>
    <row r="43" spans="1:13" ht="18" customHeight="1">
      <c r="A43" s="227"/>
      <c r="B43" s="17" t="s">
        <v>221</v>
      </c>
      <c r="C43" s="79"/>
      <c r="D43" s="65"/>
      <c r="E43" s="67"/>
      <c r="F43" s="68"/>
      <c r="G43" s="70"/>
      <c r="H43" s="69"/>
      <c r="L43" s="97">
        <f t="shared" si="2"/>
        <v>0</v>
      </c>
      <c r="M43" s="97">
        <f t="shared" si="3"/>
        <v>0</v>
      </c>
    </row>
    <row r="44" spans="1:13" ht="18" customHeight="1">
      <c r="A44" s="227"/>
      <c r="B44" s="17" t="s">
        <v>223</v>
      </c>
      <c r="C44" s="79"/>
      <c r="D44" s="65"/>
      <c r="E44" s="67"/>
      <c r="F44" s="68"/>
      <c r="G44" s="70"/>
      <c r="H44" s="69"/>
      <c r="L44" s="97">
        <f t="shared" si="2"/>
        <v>0</v>
      </c>
      <c r="M44" s="97">
        <f t="shared" si="3"/>
        <v>0</v>
      </c>
    </row>
    <row r="45" spans="1:13" ht="18" customHeight="1">
      <c r="A45" s="227"/>
      <c r="B45" s="17" t="s">
        <v>224</v>
      </c>
      <c r="C45" s="79"/>
      <c r="D45" s="65"/>
      <c r="E45" s="67"/>
      <c r="F45" s="68"/>
      <c r="G45" s="70"/>
      <c r="H45" s="69"/>
      <c r="L45" s="97">
        <f t="shared" si="2"/>
        <v>0</v>
      </c>
      <c r="M45" s="97">
        <f t="shared" si="3"/>
        <v>0</v>
      </c>
    </row>
    <row r="46" spans="1:13" ht="18" customHeight="1">
      <c r="A46" s="227"/>
      <c r="B46" s="17" t="s">
        <v>225</v>
      </c>
      <c r="C46" s="79"/>
      <c r="D46" s="65"/>
      <c r="E46" s="67"/>
      <c r="F46" s="68"/>
      <c r="G46" s="70"/>
      <c r="H46" s="69"/>
      <c r="L46" s="97">
        <f>IF(AND(C46&gt;=$L$1,C46&lt;=$L$2,E46&gt;=100,E46&lt;=1500,F46&gt;=250,H46&gt;=20),E46,0)</f>
        <v>0</v>
      </c>
      <c r="M46" s="97">
        <f>IF(AND(C46&gt;=$L$3,C46&lt;=$L$4,E46&gt;=100,E46&lt;=1500,F46&gt;=250,H46&gt;=20),E46,0)</f>
        <v>0</v>
      </c>
    </row>
    <row r="47" spans="1:13" ht="18" customHeight="1">
      <c r="A47" s="227"/>
      <c r="B47" s="17" t="s">
        <v>226</v>
      </c>
      <c r="C47" s="79"/>
      <c r="D47" s="65"/>
      <c r="E47" s="67"/>
      <c r="F47" s="68"/>
      <c r="G47" s="68"/>
      <c r="H47" s="69"/>
      <c r="L47" s="97">
        <f>IF(AND(C47&gt;=$L$1,C47&lt;=$L$2,E47&gt;=100,E47&lt;=1500,F47&gt;=250,H47&gt;=20),E47,0)</f>
        <v>0</v>
      </c>
      <c r="M47" s="97">
        <f>IF(AND(C47&gt;=$L$3,C47&lt;=$L$4,E47&gt;=100,E47&lt;=1500,F47&gt;=250,H47&gt;=20),E47,0)</f>
        <v>0</v>
      </c>
    </row>
    <row r="48" spans="1:13" ht="18" customHeight="1">
      <c r="A48" s="227"/>
      <c r="B48" s="17" t="s">
        <v>227</v>
      </c>
      <c r="C48" s="79"/>
      <c r="D48" s="66"/>
      <c r="E48" s="71"/>
      <c r="F48" s="70"/>
      <c r="G48" s="70"/>
      <c r="H48" s="72"/>
      <c r="L48" s="97">
        <f>IF(AND(C48&gt;=$L$1,C48&lt;=$L$2,E48&gt;=100,E48&lt;=1500,F48&gt;=250,H48&gt;=20),E48,0)</f>
        <v>0</v>
      </c>
      <c r="M48" s="97">
        <f>IF(AND(C48&gt;=$L$3,C48&lt;=$L$4,E48&gt;=100,E48&lt;=1500,F48&gt;=250,H48&gt;=20),E48,0)</f>
        <v>0</v>
      </c>
    </row>
    <row r="49" spans="1:13" ht="18" customHeight="1">
      <c r="A49" s="227"/>
      <c r="B49" s="17" t="s">
        <v>228</v>
      </c>
      <c r="C49" s="79"/>
      <c r="D49" s="65"/>
      <c r="E49" s="67"/>
      <c r="F49" s="68"/>
      <c r="G49" s="68"/>
      <c r="H49" s="69"/>
      <c r="L49" s="97">
        <f>IF(AND(C49&gt;=$L$1,C49&lt;=$L$2,E49&gt;=100,E49&lt;=1500,F49&gt;=250,H49&gt;=20),E49,0)</f>
        <v>0</v>
      </c>
      <c r="M49" s="97">
        <f>IF(AND(C49&gt;=$L$3,C49&lt;=$L$4,E49&gt;=100,E49&lt;=1500,F49&gt;=250,H49&gt;=20),E49,0)</f>
        <v>0</v>
      </c>
    </row>
    <row r="50" spans="1:13" ht="18" customHeight="1">
      <c r="A50" s="227"/>
      <c r="B50" s="17" t="s">
        <v>229</v>
      </c>
      <c r="C50" s="79"/>
      <c r="D50" s="65"/>
      <c r="E50" s="67"/>
      <c r="F50" s="68"/>
      <c r="G50" s="70"/>
      <c r="H50" s="69"/>
      <c r="L50" s="97">
        <f t="shared" si="2"/>
        <v>0</v>
      </c>
      <c r="M50" s="97">
        <f t="shared" si="3"/>
        <v>0</v>
      </c>
    </row>
    <row r="51" spans="1:13" ht="18" customHeight="1">
      <c r="A51" s="227"/>
      <c r="B51" s="17" t="s">
        <v>230</v>
      </c>
      <c r="C51" s="79"/>
      <c r="D51" s="65"/>
      <c r="E51" s="67"/>
      <c r="F51" s="68"/>
      <c r="G51" s="68"/>
      <c r="H51" s="69"/>
      <c r="L51" s="97">
        <f t="shared" si="2"/>
        <v>0</v>
      </c>
      <c r="M51" s="97">
        <f t="shared" si="3"/>
        <v>0</v>
      </c>
    </row>
    <row r="52" spans="1:13" ht="18" customHeight="1">
      <c r="A52" s="227"/>
      <c r="B52" s="17" t="s">
        <v>231</v>
      </c>
      <c r="C52" s="79"/>
      <c r="D52" s="66"/>
      <c r="E52" s="71"/>
      <c r="F52" s="70"/>
      <c r="G52" s="70"/>
      <c r="H52" s="72"/>
      <c r="L52" s="97">
        <f t="shared" si="2"/>
        <v>0</v>
      </c>
      <c r="M52" s="97">
        <f t="shared" si="3"/>
        <v>0</v>
      </c>
    </row>
    <row r="53" spans="1:13" ht="18" customHeight="1">
      <c r="A53" s="227"/>
      <c r="B53" s="17" t="s">
        <v>232</v>
      </c>
      <c r="C53" s="79"/>
      <c r="D53" s="65"/>
      <c r="E53" s="67"/>
      <c r="F53" s="68"/>
      <c r="G53" s="68"/>
      <c r="H53" s="69"/>
      <c r="L53" s="97">
        <f t="shared" si="2"/>
        <v>0</v>
      </c>
      <c r="M53" s="97">
        <f t="shared" si="3"/>
        <v>0</v>
      </c>
    </row>
    <row r="54" spans="1:13" ht="18" customHeight="1">
      <c r="A54" s="227"/>
      <c r="B54" s="17" t="s">
        <v>233</v>
      </c>
      <c r="C54" s="79"/>
      <c r="D54" s="65"/>
      <c r="E54" s="67"/>
      <c r="F54" s="68"/>
      <c r="G54" s="68"/>
      <c r="H54" s="69"/>
      <c r="L54" s="97">
        <f t="shared" si="2"/>
        <v>0</v>
      </c>
      <c r="M54" s="97">
        <f t="shared" si="3"/>
        <v>0</v>
      </c>
    </row>
    <row r="55" spans="1:13" ht="18" customHeight="1">
      <c r="A55" s="227"/>
      <c r="B55" s="17" t="s">
        <v>234</v>
      </c>
      <c r="C55" s="79"/>
      <c r="D55" s="65"/>
      <c r="E55" s="67"/>
      <c r="F55" s="68"/>
      <c r="G55" s="68"/>
      <c r="H55" s="69"/>
      <c r="L55" s="97">
        <f t="shared" si="2"/>
        <v>0</v>
      </c>
      <c r="M55" s="97">
        <f t="shared" si="3"/>
        <v>0</v>
      </c>
    </row>
    <row r="56" spans="1:13" ht="18" customHeight="1">
      <c r="A56" s="227"/>
      <c r="B56" s="17" t="s">
        <v>235</v>
      </c>
      <c r="C56" s="79"/>
      <c r="D56" s="65"/>
      <c r="E56" s="67"/>
      <c r="F56" s="68"/>
      <c r="G56" s="68"/>
      <c r="H56" s="69"/>
      <c r="L56" s="97">
        <f t="shared" si="2"/>
        <v>0</v>
      </c>
      <c r="M56" s="97">
        <f t="shared" si="3"/>
        <v>0</v>
      </c>
    </row>
    <row r="57" spans="1:13" ht="18" customHeight="1" thickBot="1">
      <c r="A57" s="228"/>
      <c r="B57" s="153" t="s">
        <v>236</v>
      </c>
      <c r="C57" s="154"/>
      <c r="D57" s="155"/>
      <c r="E57" s="156"/>
      <c r="F57" s="75"/>
      <c r="G57" s="75"/>
      <c r="H57" s="76"/>
      <c r="L57" s="97">
        <f t="shared" si="2"/>
        <v>0</v>
      </c>
      <c r="M57" s="97">
        <f t="shared" si="3"/>
        <v>0</v>
      </c>
    </row>
  </sheetData>
  <sheetProtection password="CB8A" sheet="1" objects="1" scenarios="1" selectLockedCells="1"/>
  <mergeCells count="16">
    <mergeCell ref="A1:A4"/>
    <mergeCell ref="A28:A57"/>
    <mergeCell ref="F27:G27"/>
    <mergeCell ref="B26:D26"/>
    <mergeCell ref="E2:G2"/>
    <mergeCell ref="B1:C2"/>
    <mergeCell ref="E1:G1"/>
    <mergeCell ref="A15:A16"/>
    <mergeCell ref="D3:H3"/>
    <mergeCell ref="B3:C3"/>
    <mergeCell ref="B27:D27"/>
    <mergeCell ref="F26:H26"/>
    <mergeCell ref="A19:A20"/>
    <mergeCell ref="A17:A18"/>
    <mergeCell ref="A24:A25"/>
    <mergeCell ref="A21:A22"/>
  </mergeCells>
  <conditionalFormatting sqref="G5:G25 G28:G57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 H28:H57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B1:C2">
    <cfRule type="cellIs" priority="5" dxfId="2" operator="greaterThan" stopIfTrue="1">
      <formula>0</formula>
    </cfRule>
    <cfRule type="cellIs" priority="6" dxfId="12" operator="equal" stopIfTrue="1">
      <formula>0</formula>
    </cfRule>
  </conditionalFormatting>
  <conditionalFormatting sqref="E6:E25 E28:E57">
    <cfRule type="cellIs" priority="7" dxfId="2" operator="between" stopIfTrue="1">
      <formula>100</formula>
      <formula>1500</formula>
    </cfRule>
    <cfRule type="cellIs" priority="8" dxfId="0" operator="between" stopIfTrue="1">
      <formula>0.01</formula>
      <formula>99.99999</formula>
    </cfRule>
    <cfRule type="cellIs" priority="9" dxfId="0" operator="greaterThan" stopIfTrue="1">
      <formula>1500</formula>
    </cfRule>
  </conditionalFormatting>
  <conditionalFormatting sqref="F6:F25 F28:F57">
    <cfRule type="cellIs" priority="10" dxfId="0" operator="between" stopIfTrue="1">
      <formula>1</formula>
      <formula>249</formula>
    </cfRule>
    <cfRule type="cellIs" priority="11" dxfId="2" operator="greaterThanOrEqual" stopIfTrue="1">
      <formula>250</formula>
    </cfRule>
  </conditionalFormatting>
  <conditionalFormatting sqref="F27:G27">
    <cfRule type="cellIs" priority="12" dxfId="0" operator="between" stopIfTrue="1">
      <formula>0.01</formula>
      <formula>3499.99</formula>
    </cfRule>
    <cfRule type="cellIs" priority="13" dxfId="2" operator="between" stopIfTrue="1">
      <formula>3500</formula>
      <formula>16000</formula>
    </cfRule>
    <cfRule type="cellIs" priority="14" dxfId="0" operator="greaterThan" stopIfTrue="1">
      <formula>16000</formula>
    </cfRule>
  </conditionalFormatting>
  <conditionalFormatting sqref="H1">
    <cfRule type="cellIs" priority="15" dxfId="0" operator="notEqual" stopIfTrue="1">
      <formula>1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a.wojtasiok</dc:creator>
  <cp:keywords/>
  <dc:description/>
  <cp:lastModifiedBy>PATRYCJA</cp:lastModifiedBy>
  <cp:lastPrinted>2014-10-17T16:47:49Z</cp:lastPrinted>
  <dcterms:created xsi:type="dcterms:W3CDTF">2009-11-12T11:19:43Z</dcterms:created>
  <dcterms:modified xsi:type="dcterms:W3CDTF">2019-11-03T17:15:45Z</dcterms:modified>
  <cp:category/>
  <cp:version/>
  <cp:contentType/>
  <cp:contentStatus/>
</cp:coreProperties>
</file>