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28" activeTab="1"/>
  </bookViews>
  <sheets>
    <sheet name="Jazda kabiny-ćwiczebny" sheetId="1" r:id="rId1"/>
    <sheet name="Podził klatek" sheetId="2" r:id="rId2"/>
    <sheet name="Jazda kabiny bez maratonów" sheetId="3" r:id="rId3"/>
    <sheet name="Jazda kabiny-Maraton" sheetId="4" r:id="rId4"/>
  </sheets>
  <definedNames/>
  <calcPr fullCalcOnLoad="1"/>
</workbook>
</file>

<file path=xl/sharedStrings.xml><?xml version="1.0" encoding="utf-8"?>
<sst xmlns="http://schemas.openxmlformats.org/spreadsheetml/2006/main" count="134" uniqueCount="72">
  <si>
    <t>Miejscowość</t>
  </si>
  <si>
    <t>Rymanów</t>
  </si>
  <si>
    <t>Iwonicz</t>
  </si>
  <si>
    <t>Dukla</t>
  </si>
  <si>
    <t>Targowiska</t>
  </si>
  <si>
    <t>Szczepańcowa</t>
  </si>
  <si>
    <t>Potok</t>
  </si>
  <si>
    <t>od</t>
  </si>
  <si>
    <t>do</t>
  </si>
  <si>
    <t>Data koszowania</t>
  </si>
  <si>
    <t>Opłaconych</t>
  </si>
  <si>
    <t>Ilośc klatek</t>
  </si>
  <si>
    <t>Powieszchnia klatki</t>
  </si>
  <si>
    <t>Powierzcnia ogółem</t>
  </si>
  <si>
    <t>sztuk</t>
  </si>
  <si>
    <t>dł</t>
  </si>
  <si>
    <t>szer.</t>
  </si>
  <si>
    <t>Razem</t>
  </si>
  <si>
    <t>Powierzchnia na 1 gołebia</t>
  </si>
  <si>
    <t>PZHGP Oddział Krosno</t>
  </si>
  <si>
    <t>Sekcja</t>
  </si>
  <si>
    <t>Wymiar klatek w [cm]</t>
  </si>
  <si>
    <t>cm^2</t>
  </si>
  <si>
    <t>Samochód</t>
  </si>
  <si>
    <t>Pilzno</t>
  </si>
  <si>
    <t>Brzozów</t>
  </si>
  <si>
    <t>Tuchów</t>
  </si>
  <si>
    <t>Jazda</t>
  </si>
  <si>
    <t>przyjazd</t>
  </si>
  <si>
    <t>Data lotu</t>
  </si>
  <si>
    <t>Koszowanie gołębi na punktach wkładań rozpoczyna się 2-3 godziny przed przyjazdem kabiny</t>
  </si>
  <si>
    <t xml:space="preserve">Data </t>
  </si>
  <si>
    <t xml:space="preserve"> koszowania</t>
  </si>
  <si>
    <t xml:space="preserve"> lotu</t>
  </si>
  <si>
    <t>Data</t>
  </si>
  <si>
    <t>Podział kabiny klatki od - do</t>
  </si>
  <si>
    <t>Ilość klatek z wyliczenia na samochodzie</t>
  </si>
  <si>
    <t>Ilość klatek po zaokrągleniu na samochodzie</t>
  </si>
  <si>
    <t>Ilość klatek z wyliczenia na przyczepie</t>
  </si>
  <si>
    <t>Ilość klatek po zaokrągleniu na przyczepie</t>
  </si>
  <si>
    <t>Brzozów II</t>
  </si>
  <si>
    <t>Wojnicz</t>
  </si>
  <si>
    <t>Auto-Ilość klatek</t>
  </si>
  <si>
    <t>1</t>
  </si>
  <si>
    <t>112</t>
  </si>
  <si>
    <t>45</t>
  </si>
  <si>
    <t>46</t>
  </si>
  <si>
    <t>21</t>
  </si>
  <si>
    <t>SANGERHAUSEN I</t>
  </si>
  <si>
    <t>SANGERHAUSEN II</t>
  </si>
  <si>
    <t>SANGERHAUSEN III</t>
  </si>
  <si>
    <t>25</t>
  </si>
  <si>
    <t>42</t>
  </si>
  <si>
    <t>70</t>
  </si>
  <si>
    <t>Kraków-Pobiednik</t>
  </si>
  <si>
    <t>Lewin Brzeski 1</t>
  </si>
  <si>
    <t>Lewin Brzeski 2</t>
  </si>
  <si>
    <t>Lewin Brzeski 3</t>
  </si>
  <si>
    <t>Lewin Brzeski 4</t>
  </si>
  <si>
    <t>Lewin Brzeski 5</t>
  </si>
  <si>
    <r>
      <t xml:space="preserve">Harmonogram załadunku gołębi na loty </t>
    </r>
    <r>
      <rPr>
        <b/>
        <sz val="14"/>
        <color indexed="10"/>
        <rFont val="Arial CE"/>
        <family val="2"/>
      </rPr>
      <t>MARATON</t>
    </r>
    <r>
      <rPr>
        <sz val="14"/>
        <color indexed="10"/>
        <rFont val="Arial CE"/>
        <family val="2"/>
      </rPr>
      <t xml:space="preserve"> w sezonie lotowym 2016 </t>
    </r>
  </si>
  <si>
    <t>71</t>
  </si>
  <si>
    <t>20</t>
  </si>
  <si>
    <r>
      <t xml:space="preserve">Harmonogram załadunku gołębi na loty  w sezonie lotowym </t>
    </r>
    <r>
      <rPr>
        <b/>
        <sz val="14"/>
        <color indexed="10"/>
        <rFont val="Arial CE"/>
        <family val="0"/>
      </rPr>
      <t>2017</t>
    </r>
    <r>
      <rPr>
        <b/>
        <sz val="11"/>
        <color indexed="10"/>
        <rFont val="Arial CE"/>
        <family val="0"/>
      </rPr>
      <t xml:space="preserve"> - lot ćwiczebny gołebie dorosłe</t>
    </r>
  </si>
  <si>
    <t>Żary 1</t>
  </si>
  <si>
    <t>Żary 2</t>
  </si>
  <si>
    <t>Żary 3</t>
  </si>
  <si>
    <t>Harmonogram załadunku gołębi na loty  w sezonie lotowym 2020 - dorosłe  bez maratonów</t>
  </si>
  <si>
    <t>Koszowanie gołębi na punktach wkładań rozpoczyna się 3 godziny przed przyjazdem kabiny</t>
  </si>
  <si>
    <t>DUKLA dn 09.04.2016</t>
  </si>
  <si>
    <t>DUKLA dn, 06.05.2020 r.</t>
  </si>
  <si>
    <t>Jaworzno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</si>
</sst>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  <numFmt numFmtId="166" formatCode="0.0"/>
    <numFmt numFmtId="167" formatCode="#,##0.00\ &quot;zł&quot;"/>
    <numFmt numFmtId="168" formatCode="d\ mmm\ 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/yyyy"/>
  </numFmts>
  <fonts count="58">
    <font>
      <sz val="10"/>
      <name val="Arial CE"/>
      <family val="0"/>
    </font>
    <font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2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b/>
      <sz val="14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4"/>
      <color indexed="10"/>
      <name val="Arial CE"/>
      <family val="2"/>
    </font>
    <font>
      <sz val="12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20"/>
      <color indexed="10"/>
      <name val="Arial CE"/>
      <family val="0"/>
    </font>
    <font>
      <sz val="16"/>
      <color indexed="10"/>
      <name val="Arial CE"/>
      <family val="0"/>
    </font>
    <font>
      <b/>
      <sz val="16"/>
      <color indexed="10"/>
      <name val="Arial CE"/>
      <family val="0"/>
    </font>
    <font>
      <b/>
      <sz val="8"/>
      <color indexed="10"/>
      <name val="Arial CE"/>
      <family val="0"/>
    </font>
    <font>
      <b/>
      <sz val="12"/>
      <color indexed="10"/>
      <name val="Arial CE"/>
      <family val="0"/>
    </font>
    <font>
      <sz val="10"/>
      <color indexed="9"/>
      <name val="Arial CE"/>
      <family val="2"/>
    </font>
    <font>
      <sz val="20"/>
      <color rgb="FFFF0000"/>
      <name val="Arial CE"/>
      <family val="0"/>
    </font>
    <font>
      <sz val="16"/>
      <color rgb="FFFF0000"/>
      <name val="Arial CE"/>
      <family val="0"/>
    </font>
    <font>
      <sz val="10"/>
      <color rgb="FFFF0000"/>
      <name val="Arial CE"/>
      <family val="0"/>
    </font>
    <font>
      <b/>
      <sz val="16"/>
      <color rgb="FFFF0000"/>
      <name val="Arial CE"/>
      <family val="0"/>
    </font>
    <font>
      <sz val="8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rgb="FFFF0000"/>
      <name val="Arial CE"/>
      <family val="0"/>
    </font>
    <font>
      <sz val="11"/>
      <color rgb="FFFF0000"/>
      <name val="Arial CE"/>
      <family val="0"/>
    </font>
    <font>
      <sz val="12"/>
      <color rgb="FFFF0000"/>
      <name val="Arial CE"/>
      <family val="0"/>
    </font>
    <font>
      <sz val="14"/>
      <color rgb="FFFF0000"/>
      <name val="Arial CE"/>
      <family val="0"/>
    </font>
    <font>
      <b/>
      <sz val="11"/>
      <color rgb="FFFF0000"/>
      <name val="Arial CE"/>
      <family val="0"/>
    </font>
    <font>
      <b/>
      <sz val="12"/>
      <color rgb="FFFF0000"/>
      <name val="Arial CE"/>
      <family val="0"/>
    </font>
    <font>
      <sz val="10"/>
      <color theme="0"/>
      <name val="Arial CE"/>
      <family val="2"/>
    </font>
    <font>
      <b/>
      <sz val="14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5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5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5" fontId="1" fillId="0" borderId="17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0" fontId="24" fillId="0" borderId="0" xfId="0" applyFont="1" applyAlignment="1">
      <alignment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5" xfId="0" applyFont="1" applyFill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20" xfId="0" applyNumberFormat="1" applyBorder="1" applyAlignment="1">
      <alignment horizontal="center"/>
    </xf>
    <xf numFmtId="0" fontId="25" fillId="0" borderId="21" xfId="0" applyFont="1" applyBorder="1" applyAlignment="1">
      <alignment wrapText="1"/>
    </xf>
    <xf numFmtId="0" fontId="25" fillId="0" borderId="21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7" fillId="0" borderId="14" xfId="0" applyFont="1" applyBorder="1" applyAlignment="1">
      <alignment horizontal="left"/>
    </xf>
    <xf numFmtId="2" fontId="25" fillId="0" borderId="15" xfId="0" applyNumberFormat="1" applyFont="1" applyBorder="1" applyAlignment="1">
      <alignment/>
    </xf>
    <xf numFmtId="1" fontId="25" fillId="0" borderId="22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0" fontId="0" fillId="0" borderId="21" xfId="0" applyNumberFormat="1" applyBorder="1" applyAlignment="1">
      <alignment/>
    </xf>
    <xf numFmtId="0" fontId="25" fillId="0" borderId="23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1" fontId="22" fillId="0" borderId="14" xfId="0" applyNumberFormat="1" applyFont="1" applyBorder="1" applyAlignment="1">
      <alignment horizontal="center"/>
    </xf>
    <xf numFmtId="1" fontId="22" fillId="0" borderId="2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4" fillId="0" borderId="0" xfId="0" applyFont="1" applyAlignment="1">
      <alignment vertical="center"/>
    </xf>
    <xf numFmtId="0" fontId="23" fillId="0" borderId="26" xfId="0" applyFont="1" applyBorder="1" applyAlignment="1">
      <alignment vertical="center"/>
    </xf>
    <xf numFmtId="15" fontId="1" fillId="0" borderId="27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3" fillId="0" borderId="27" xfId="0" applyFont="1" applyBorder="1" applyAlignment="1">
      <alignment/>
    </xf>
    <xf numFmtId="0" fontId="29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2" fillId="0" borderId="28" xfId="0" applyFont="1" applyFill="1" applyBorder="1" applyAlignment="1">
      <alignment horizontal="center"/>
    </xf>
    <xf numFmtId="2" fontId="25" fillId="0" borderId="2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168" fontId="0" fillId="0" borderId="15" xfId="0" applyNumberFormat="1" applyFont="1" applyBorder="1" applyAlignment="1">
      <alignment/>
    </xf>
    <xf numFmtId="0" fontId="23" fillId="0" borderId="15" xfId="0" applyFont="1" applyBorder="1" applyAlignment="1">
      <alignment/>
    </xf>
    <xf numFmtId="164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0" fillId="0" borderId="33" xfId="0" applyNumberFormat="1" applyFont="1" applyBorder="1" applyAlignment="1">
      <alignment vertical="center"/>
    </xf>
    <xf numFmtId="20" fontId="0" fillId="0" borderId="3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168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64" fontId="0" fillId="0" borderId="33" xfId="0" applyNumberFormat="1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0" fontId="0" fillId="0" borderId="15" xfId="0" applyFont="1" applyBorder="1" applyAlignment="1">
      <alignment wrapText="1"/>
    </xf>
    <xf numFmtId="164" fontId="0" fillId="0" borderId="1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20" fontId="0" fillId="0" borderId="37" xfId="0" applyNumberFormat="1" applyFont="1" applyBorder="1" applyAlignment="1">
      <alignment vertical="center"/>
    </xf>
    <xf numFmtId="20" fontId="0" fillId="0" borderId="29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164" fontId="0" fillId="0" borderId="16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168" fontId="0" fillId="0" borderId="27" xfId="0" applyNumberFormat="1" applyFont="1" applyBorder="1" applyAlignment="1">
      <alignment/>
    </xf>
    <xf numFmtId="164" fontId="0" fillId="0" borderId="27" xfId="0" applyNumberFormat="1" applyFont="1" applyBorder="1" applyAlignment="1">
      <alignment vertical="center"/>
    </xf>
    <xf numFmtId="20" fontId="0" fillId="0" borderId="36" xfId="0" applyNumberFormat="1" applyFont="1" applyBorder="1" applyAlignment="1">
      <alignment vertical="center"/>
    </xf>
    <xf numFmtId="20" fontId="0" fillId="0" borderId="25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20" fontId="0" fillId="0" borderId="38" xfId="0" applyNumberFormat="1" applyFont="1" applyBorder="1" applyAlignment="1">
      <alignment vertical="center"/>
    </xf>
    <xf numFmtId="20" fontId="0" fillId="0" borderId="30" xfId="0" applyNumberFormat="1" applyFont="1" applyBorder="1" applyAlignment="1">
      <alignment vertical="center"/>
    </xf>
    <xf numFmtId="0" fontId="27" fillId="0" borderId="31" xfId="0" applyFont="1" applyBorder="1" applyAlignment="1">
      <alignment horizontal="left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" fontId="22" fillId="0" borderId="28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/>
    </xf>
    <xf numFmtId="1" fontId="25" fillId="0" borderId="41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0" fontId="26" fillId="0" borderId="42" xfId="0" applyFont="1" applyFill="1" applyBorder="1" applyAlignment="1">
      <alignment horizontal="right"/>
    </xf>
    <xf numFmtId="0" fontId="27" fillId="0" borderId="43" xfId="0" applyFont="1" applyBorder="1" applyAlignment="1">
      <alignment horizontal="center"/>
    </xf>
    <xf numFmtId="166" fontId="26" fillId="0" borderId="43" xfId="0" applyNumberFormat="1" applyFont="1" applyBorder="1" applyAlignment="1">
      <alignment horizontal="center"/>
    </xf>
    <xf numFmtId="1" fontId="26" fillId="0" borderId="43" xfId="0" applyNumberFormat="1" applyFont="1" applyBorder="1" applyAlignment="1">
      <alignment horizontal="center"/>
    </xf>
    <xf numFmtId="166" fontId="26" fillId="0" borderId="43" xfId="0" applyNumberFormat="1" applyFont="1" applyBorder="1" applyAlignment="1">
      <alignment/>
    </xf>
    <xf numFmtId="166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4" fontId="32" fillId="0" borderId="14" xfId="0" applyNumberFormat="1" applyFont="1" applyBorder="1" applyAlignment="1">
      <alignment vertical="center"/>
    </xf>
    <xf numFmtId="164" fontId="32" fillId="0" borderId="25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24" xfId="0" applyFont="1" applyBorder="1" applyAlignment="1">
      <alignment/>
    </xf>
    <xf numFmtId="0" fontId="35" fillId="0" borderId="27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9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2" fillId="0" borderId="45" xfId="0" applyFont="1" applyBorder="1" applyAlignment="1">
      <alignment/>
    </xf>
    <xf numFmtId="0" fontId="32" fillId="0" borderId="46" xfId="0" applyFont="1" applyBorder="1" applyAlignment="1">
      <alignment/>
    </xf>
    <xf numFmtId="0" fontId="31" fillId="0" borderId="47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15" fontId="36" fillId="0" borderId="15" xfId="0" applyNumberFormat="1" applyFont="1" applyBorder="1" applyAlignment="1">
      <alignment horizontal="center" vertical="center"/>
    </xf>
    <xf numFmtId="168" fontId="32" fillId="0" borderId="15" xfId="0" applyNumberFormat="1" applyFont="1" applyBorder="1" applyAlignment="1">
      <alignment horizontal="center"/>
    </xf>
    <xf numFmtId="0" fontId="37" fillId="0" borderId="15" xfId="0" applyFont="1" applyBorder="1" applyAlignment="1">
      <alignment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8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9" xfId="0" applyFont="1" applyBorder="1" applyAlignment="1">
      <alignment vertical="center"/>
    </xf>
    <xf numFmtId="0" fontId="50" fillId="0" borderId="47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168" fontId="46" fillId="0" borderId="13" xfId="0" applyNumberFormat="1" applyFont="1" applyBorder="1" applyAlignment="1">
      <alignment/>
    </xf>
    <xf numFmtId="15" fontId="51" fillId="0" borderId="13" xfId="0" applyNumberFormat="1" applyFont="1" applyBorder="1" applyAlignment="1">
      <alignment vertical="center"/>
    </xf>
    <xf numFmtId="0" fontId="46" fillId="0" borderId="13" xfId="0" applyFont="1" applyBorder="1" applyAlignment="1">
      <alignment wrapText="1"/>
    </xf>
    <xf numFmtId="164" fontId="46" fillId="0" borderId="12" xfId="0" applyNumberFormat="1" applyFont="1" applyBorder="1" applyAlignment="1">
      <alignment vertical="center"/>
    </xf>
    <xf numFmtId="164" fontId="46" fillId="0" borderId="29" xfId="0" applyNumberFormat="1" applyFont="1" applyBorder="1" applyAlignment="1">
      <alignment vertical="center"/>
    </xf>
    <xf numFmtId="164" fontId="46" fillId="0" borderId="33" xfId="0" applyNumberFormat="1" applyFont="1" applyBorder="1" applyAlignment="1">
      <alignment vertical="center"/>
    </xf>
    <xf numFmtId="164" fontId="46" fillId="0" borderId="34" xfId="0" applyNumberFormat="1" applyFont="1" applyBorder="1" applyAlignment="1">
      <alignment vertical="center"/>
    </xf>
    <xf numFmtId="164" fontId="46" fillId="0" borderId="35" xfId="0" applyNumberFormat="1" applyFont="1" applyBorder="1" applyAlignment="1">
      <alignment vertical="center"/>
    </xf>
    <xf numFmtId="20" fontId="46" fillId="0" borderId="33" xfId="0" applyNumberFormat="1" applyFont="1" applyBorder="1" applyAlignment="1">
      <alignment vertical="center"/>
    </xf>
    <xf numFmtId="20" fontId="46" fillId="0" borderId="34" xfId="0" applyNumberFormat="1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168" fontId="46" fillId="0" borderId="15" xfId="0" applyNumberFormat="1" applyFont="1" applyBorder="1" applyAlignment="1">
      <alignment/>
    </xf>
    <xf numFmtId="15" fontId="51" fillId="0" borderId="15" xfId="0" applyNumberFormat="1" applyFont="1" applyBorder="1" applyAlignment="1">
      <alignment vertical="center"/>
    </xf>
    <xf numFmtId="0" fontId="46" fillId="0" borderId="15" xfId="0" applyFont="1" applyBorder="1" applyAlignment="1">
      <alignment wrapText="1"/>
    </xf>
    <xf numFmtId="164" fontId="46" fillId="0" borderId="14" xfId="0" applyNumberFormat="1" applyFont="1" applyBorder="1" applyAlignment="1">
      <alignment vertical="center"/>
    </xf>
    <xf numFmtId="164" fontId="46" fillId="0" borderId="25" xfId="0" applyNumberFormat="1" applyFont="1" applyBorder="1" applyAlignment="1">
      <alignment vertical="center"/>
    </xf>
    <xf numFmtId="164" fontId="46" fillId="0" borderId="36" xfId="0" applyNumberFormat="1" applyFont="1" applyBorder="1" applyAlignment="1">
      <alignment vertical="center"/>
    </xf>
    <xf numFmtId="20" fontId="46" fillId="0" borderId="37" xfId="0" applyNumberFormat="1" applyFont="1" applyBorder="1" applyAlignment="1">
      <alignment vertical="center"/>
    </xf>
    <xf numFmtId="20" fontId="46" fillId="0" borderId="29" xfId="0" applyNumberFormat="1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168" fontId="46" fillId="0" borderId="28" xfId="0" applyNumberFormat="1" applyFont="1" applyBorder="1" applyAlignment="1">
      <alignment/>
    </xf>
    <xf numFmtId="15" fontId="51" fillId="0" borderId="17" xfId="0" applyNumberFormat="1" applyFont="1" applyBorder="1" applyAlignment="1">
      <alignment vertical="center"/>
    </xf>
    <xf numFmtId="0" fontId="46" fillId="0" borderId="17" xfId="0" applyFont="1" applyBorder="1" applyAlignment="1">
      <alignment wrapText="1"/>
    </xf>
    <xf numFmtId="164" fontId="46" fillId="0" borderId="16" xfId="0" applyNumberFormat="1" applyFont="1" applyBorder="1" applyAlignment="1">
      <alignment vertical="center"/>
    </xf>
    <xf numFmtId="164" fontId="46" fillId="0" borderId="30" xfId="0" applyNumberFormat="1" applyFont="1" applyBorder="1" applyAlignment="1">
      <alignment vertical="center"/>
    </xf>
    <xf numFmtId="164" fontId="46" fillId="0" borderId="31" xfId="0" applyNumberFormat="1" applyFont="1" applyBorder="1" applyAlignment="1">
      <alignment vertical="center"/>
    </xf>
    <xf numFmtId="164" fontId="46" fillId="0" borderId="32" xfId="0" applyNumberFormat="1" applyFont="1" applyBorder="1" applyAlignment="1">
      <alignment vertical="center"/>
    </xf>
    <xf numFmtId="164" fontId="46" fillId="0" borderId="38" xfId="0" applyNumberFormat="1" applyFont="1" applyBorder="1" applyAlignment="1">
      <alignment vertical="center"/>
    </xf>
    <xf numFmtId="15" fontId="52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wrapText="1"/>
    </xf>
    <xf numFmtId="164" fontId="52" fillId="0" borderId="14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vertical="center"/>
    </xf>
    <xf numFmtId="49" fontId="55" fillId="0" borderId="16" xfId="0" applyNumberFormat="1" applyFont="1" applyBorder="1" applyAlignment="1">
      <alignment horizontal="center" vertical="center"/>
    </xf>
    <xf numFmtId="49" fontId="55" fillId="0" borderId="48" xfId="0" applyNumberFormat="1" applyFont="1" applyBorder="1" applyAlignment="1">
      <alignment horizontal="center" vertical="center"/>
    </xf>
    <xf numFmtId="49" fontId="55" fillId="0" borderId="30" xfId="0" applyNumberFormat="1" applyFont="1" applyBorder="1" applyAlignment="1">
      <alignment horizontal="center" vertical="center"/>
    </xf>
    <xf numFmtId="49" fontId="55" fillId="0" borderId="38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4" fillId="0" borderId="49" xfId="0" applyFont="1" applyBorder="1" applyAlignment="1">
      <alignment vertical="center"/>
    </xf>
    <xf numFmtId="168" fontId="49" fillId="0" borderId="50" xfId="0" applyNumberFormat="1" applyFont="1" applyBorder="1" applyAlignment="1">
      <alignment/>
    </xf>
    <xf numFmtId="15" fontId="54" fillId="0" borderId="50" xfId="0" applyNumberFormat="1" applyFont="1" applyBorder="1" applyAlignment="1">
      <alignment vertical="center"/>
    </xf>
    <xf numFmtId="0" fontId="55" fillId="0" borderId="51" xfId="0" applyFont="1" applyBorder="1" applyAlignment="1">
      <alignment wrapText="1"/>
    </xf>
    <xf numFmtId="0" fontId="51" fillId="0" borderId="0" xfId="0" applyFont="1" applyBorder="1" applyAlignment="1">
      <alignment vertical="center"/>
    </xf>
    <xf numFmtId="168" fontId="46" fillId="0" borderId="0" xfId="0" applyNumberFormat="1" applyFont="1" applyBorder="1" applyAlignment="1">
      <alignment/>
    </xf>
    <xf numFmtId="15" fontId="51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 vertical="center"/>
    </xf>
    <xf numFmtId="164" fontId="46" fillId="0" borderId="0" xfId="0" applyNumberFormat="1" applyFont="1" applyBorder="1" applyAlignment="1">
      <alignment vertical="center"/>
    </xf>
    <xf numFmtId="20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/>
    </xf>
    <xf numFmtId="15" fontId="1" fillId="0" borderId="15" xfId="0" applyNumberFormat="1" applyFont="1" applyBorder="1" applyAlignment="1">
      <alignment horizontal="center" vertical="center"/>
    </xf>
    <xf numFmtId="15" fontId="1" fillId="0" borderId="28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4" fontId="56" fillId="0" borderId="14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49" fontId="55" fillId="0" borderId="51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5" fillId="0" borderId="52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15" fontId="57" fillId="0" borderId="54" xfId="0" applyNumberFormat="1" applyFont="1" applyBorder="1" applyAlignment="1">
      <alignment horizontal="center" vertical="center"/>
    </xf>
    <xf numFmtId="15" fontId="57" fillId="0" borderId="55" xfId="0" applyNumberFormat="1" applyFont="1" applyBorder="1" applyAlignment="1">
      <alignment horizontal="center" vertical="center"/>
    </xf>
    <xf numFmtId="168" fontId="52" fillId="0" borderId="56" xfId="0" applyNumberFormat="1" applyFont="1" applyBorder="1" applyAlignment="1">
      <alignment horizontal="center"/>
    </xf>
    <xf numFmtId="168" fontId="52" fillId="0" borderId="36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5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.125" style="144" customWidth="1"/>
    <col min="2" max="2" width="10.875" style="144" customWidth="1"/>
    <col min="3" max="3" width="13.625" style="144" customWidth="1"/>
    <col min="4" max="4" width="17.25390625" style="144" customWidth="1"/>
    <col min="5" max="8" width="7.125" style="144" customWidth="1"/>
    <col min="9" max="9" width="9.00390625" style="144" customWidth="1"/>
    <col min="10" max="10" width="9.125" style="144" customWidth="1"/>
    <col min="11" max="11" width="7.125" style="144" customWidth="1"/>
    <col min="12" max="12" width="10.375" style="144" customWidth="1"/>
    <col min="13" max="14" width="7.125" style="144" customWidth="1"/>
    <col min="15" max="18" width="5.625" style="144" customWidth="1"/>
    <col min="19" max="20" width="5.375" style="144" hidden="1" customWidth="1"/>
    <col min="21" max="16384" width="9.125" style="144" customWidth="1"/>
  </cols>
  <sheetData>
    <row r="1" spans="1:3" ht="25.5">
      <c r="A1" s="142" t="s">
        <v>19</v>
      </c>
      <c r="B1" s="143"/>
      <c r="C1" s="143"/>
    </row>
    <row r="2" spans="1:12" ht="32.25" customHeight="1">
      <c r="A2" s="220" t="s">
        <v>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27" customHeight="1" thickBot="1">
      <c r="E3" s="145"/>
    </row>
    <row r="4" spans="1:21" s="149" customFormat="1" ht="22.5" customHeight="1">
      <c r="A4" s="146"/>
      <c r="B4" s="227" t="s">
        <v>29</v>
      </c>
      <c r="C4" s="225" t="s">
        <v>9</v>
      </c>
      <c r="D4" s="147" t="s">
        <v>20</v>
      </c>
      <c r="E4" s="222" t="s">
        <v>40</v>
      </c>
      <c r="F4" s="223"/>
      <c r="G4" s="222" t="s">
        <v>1</v>
      </c>
      <c r="H4" s="223"/>
      <c r="I4" s="222" t="s">
        <v>2</v>
      </c>
      <c r="J4" s="223"/>
      <c r="K4" s="222" t="s">
        <v>3</v>
      </c>
      <c r="L4" s="223"/>
      <c r="M4" s="224"/>
      <c r="N4" s="221"/>
      <c r="O4" s="221"/>
      <c r="P4" s="221"/>
      <c r="Q4" s="221"/>
      <c r="R4" s="221"/>
      <c r="S4" s="148"/>
      <c r="T4" s="148"/>
      <c r="U4" s="148"/>
    </row>
    <row r="5" spans="1:21" s="149" customFormat="1" ht="13.5" customHeight="1" thickBot="1">
      <c r="A5" s="150"/>
      <c r="B5" s="228"/>
      <c r="C5" s="226"/>
      <c r="D5" s="151" t="s">
        <v>0</v>
      </c>
      <c r="E5" s="152" t="s">
        <v>7</v>
      </c>
      <c r="F5" s="153" t="s">
        <v>8</v>
      </c>
      <c r="G5" s="152" t="s">
        <v>7</v>
      </c>
      <c r="H5" s="153" t="s">
        <v>8</v>
      </c>
      <c r="I5" s="152" t="s">
        <v>7</v>
      </c>
      <c r="J5" s="153" t="s">
        <v>8</v>
      </c>
      <c r="K5" s="152" t="s">
        <v>7</v>
      </c>
      <c r="L5" s="153" t="s">
        <v>8</v>
      </c>
      <c r="M5" s="148"/>
      <c r="N5" s="148"/>
      <c r="O5" s="148"/>
      <c r="P5" s="148"/>
      <c r="Q5" s="148"/>
      <c r="R5" s="148"/>
      <c r="S5" s="148"/>
      <c r="T5" s="148"/>
      <c r="U5" s="148"/>
    </row>
    <row r="6" spans="1:21" s="149" customFormat="1" ht="4.5" customHeight="1">
      <c r="A6" s="154"/>
      <c r="B6" s="148"/>
      <c r="C6" s="148"/>
      <c r="D6" s="148"/>
      <c r="E6" s="155"/>
      <c r="F6" s="156"/>
      <c r="G6" s="155"/>
      <c r="H6" s="156"/>
      <c r="I6" s="155"/>
      <c r="J6" s="156"/>
      <c r="K6" s="155"/>
      <c r="L6" s="156"/>
      <c r="M6" s="148"/>
      <c r="N6" s="148"/>
      <c r="O6" s="148"/>
      <c r="P6" s="148"/>
      <c r="Q6" s="148"/>
      <c r="R6" s="148"/>
      <c r="S6" s="148"/>
      <c r="T6" s="148"/>
      <c r="U6" s="148"/>
    </row>
    <row r="7" spans="1:20" ht="26.25" customHeight="1" hidden="1" thickBot="1">
      <c r="A7" s="157">
        <v>0</v>
      </c>
      <c r="B7" s="158">
        <v>39927</v>
      </c>
      <c r="C7" s="159">
        <f>B7</f>
        <v>39927</v>
      </c>
      <c r="D7" s="160" t="s">
        <v>24</v>
      </c>
      <c r="E7" s="161" t="e">
        <f>F7-1.5*0.0068</f>
        <v>#REF!</v>
      </c>
      <c r="F7" s="162" t="e">
        <f>G7-2*0.00699</f>
        <v>#REF!</v>
      </c>
      <c r="G7" s="161" t="e">
        <f>H7-1.5*0.007</f>
        <v>#REF!</v>
      </c>
      <c r="H7" s="162" t="e">
        <f>I7-0.00699*2</f>
        <v>#REF!</v>
      </c>
      <c r="I7" s="161" t="e">
        <f>J7-1.5*0.007</f>
        <v>#REF!</v>
      </c>
      <c r="J7" s="162" t="e">
        <f>K7-0.00699*3</f>
        <v>#REF!</v>
      </c>
      <c r="K7" s="161" t="e">
        <f>L7-1.5*0.007</f>
        <v>#REF!</v>
      </c>
      <c r="L7" s="162" t="e">
        <f>M7-2*0.0069</f>
        <v>#REF!</v>
      </c>
      <c r="M7" s="163" t="e">
        <f>N7-1.5*0.007</f>
        <v>#REF!</v>
      </c>
      <c r="N7" s="164" t="e">
        <f>O7-3*0.0069</f>
        <v>#REF!</v>
      </c>
      <c r="O7" s="165" t="e">
        <f>P7-1.5*0.007</f>
        <v>#REF!</v>
      </c>
      <c r="P7" s="164" t="e">
        <f>Q7-2*0.0069</f>
        <v>#REF!</v>
      </c>
      <c r="Q7" s="165" t="e">
        <f>R7-1.5*0.007</f>
        <v>#REF!</v>
      </c>
      <c r="R7" s="164" t="e">
        <f>#REF!-2*0.0069</f>
        <v>#REF!</v>
      </c>
      <c r="S7" s="166">
        <v>0.16666666666666666</v>
      </c>
      <c r="T7" s="167" t="e">
        <f>#REF!+S7</f>
        <v>#REF!</v>
      </c>
    </row>
    <row r="8" spans="1:20" ht="26.25" customHeight="1" hidden="1" thickBot="1">
      <c r="A8" s="168">
        <v>0</v>
      </c>
      <c r="B8" s="169">
        <v>39928</v>
      </c>
      <c r="C8" s="170">
        <f>B8</f>
        <v>39928</v>
      </c>
      <c r="D8" s="171" t="s">
        <v>24</v>
      </c>
      <c r="E8" s="172" t="e">
        <f>F8-1.5*0.0068</f>
        <v>#REF!</v>
      </c>
      <c r="F8" s="173" t="e">
        <f>G8-2*0.00699</f>
        <v>#REF!</v>
      </c>
      <c r="G8" s="172" t="e">
        <f>H8-1.5*0.007</f>
        <v>#REF!</v>
      </c>
      <c r="H8" s="173" t="e">
        <f>I8-0.00699*2</f>
        <v>#REF!</v>
      </c>
      <c r="I8" s="172" t="e">
        <f>J8-1.5*0.007</f>
        <v>#REF!</v>
      </c>
      <c r="J8" s="173" t="e">
        <f>K8-0.00699*3</f>
        <v>#REF!</v>
      </c>
      <c r="K8" s="172" t="e">
        <f>L8-1.5*0.007</f>
        <v>#REF!</v>
      </c>
      <c r="L8" s="173" t="e">
        <f>M8-2*0.0069</f>
        <v>#REF!</v>
      </c>
      <c r="M8" s="174" t="e">
        <f>N8-1.5*0.007</f>
        <v>#REF!</v>
      </c>
      <c r="N8" s="173" t="e">
        <f>O8-3*0.0069</f>
        <v>#REF!</v>
      </c>
      <c r="O8" s="172" t="e">
        <f>P8-1.5*0.007</f>
        <v>#REF!</v>
      </c>
      <c r="P8" s="173" t="e">
        <f>Q8-2*0.0069</f>
        <v>#REF!</v>
      </c>
      <c r="Q8" s="172" t="e">
        <f>R8-1.5*0.007</f>
        <v>#REF!</v>
      </c>
      <c r="R8" s="173" t="e">
        <f>#REF!-2*0.0069</f>
        <v>#REF!</v>
      </c>
      <c r="S8" s="175">
        <v>0.208333333333333</v>
      </c>
      <c r="T8" s="176" t="e">
        <f>#REF!+S8</f>
        <v>#REF!</v>
      </c>
    </row>
    <row r="9" spans="1:20" ht="26.25" customHeight="1" hidden="1" thickBot="1">
      <c r="A9" s="177">
        <v>0</v>
      </c>
      <c r="B9" s="178">
        <v>39934</v>
      </c>
      <c r="C9" s="179">
        <f>B9</f>
        <v>39934</v>
      </c>
      <c r="D9" s="180" t="s">
        <v>26</v>
      </c>
      <c r="E9" s="181" t="e">
        <f>F9-1.5*0.0068</f>
        <v>#REF!</v>
      </c>
      <c r="F9" s="182" t="e">
        <f>G9-2*0.00699</f>
        <v>#REF!</v>
      </c>
      <c r="G9" s="181" t="e">
        <f>H9-1.5*0.007</f>
        <v>#REF!</v>
      </c>
      <c r="H9" s="182" t="e">
        <f>I9-0.00699*2</f>
        <v>#REF!</v>
      </c>
      <c r="I9" s="181" t="e">
        <f>J9-1.5*0.007</f>
        <v>#REF!</v>
      </c>
      <c r="J9" s="182" t="e">
        <f>K9-0.00699*3</f>
        <v>#REF!</v>
      </c>
      <c r="K9" s="183" t="e">
        <f>L9-1.5*0.007</f>
        <v>#REF!</v>
      </c>
      <c r="L9" s="184" t="e">
        <f>M9-2*0.0069</f>
        <v>#REF!</v>
      </c>
      <c r="M9" s="185" t="e">
        <f>N9-1.5*0.007</f>
        <v>#REF!</v>
      </c>
      <c r="N9" s="182" t="e">
        <f>O9-3*0.0069</f>
        <v>#REF!</v>
      </c>
      <c r="O9" s="181" t="e">
        <f>P9-1.5*0.007</f>
        <v>#REF!</v>
      </c>
      <c r="P9" s="182" t="e">
        <f>Q9-2*0.0069</f>
        <v>#REF!</v>
      </c>
      <c r="Q9" s="181" t="e">
        <f>R9-1.5*0.007</f>
        <v>#REF!</v>
      </c>
      <c r="R9" s="182" t="e">
        <f>#REF!-2*0.0069</f>
        <v>#REF!</v>
      </c>
      <c r="S9" s="175">
        <v>0.208333333333333</v>
      </c>
      <c r="T9" s="176" t="e">
        <f>#REF!+S9</f>
        <v>#REF!</v>
      </c>
    </row>
    <row r="10" spans="1:16" ht="26.25" customHeight="1">
      <c r="A10" s="231">
        <v>42847</v>
      </c>
      <c r="B10" s="232"/>
      <c r="C10" s="186">
        <f>A10</f>
        <v>42847</v>
      </c>
      <c r="D10" s="187" t="s">
        <v>41</v>
      </c>
      <c r="E10" s="188">
        <v>0.22916666666666666</v>
      </c>
      <c r="F10" s="189">
        <v>0.24305555555555555</v>
      </c>
      <c r="G10" s="188">
        <v>0.2638888888888889</v>
      </c>
      <c r="H10" s="189">
        <v>0.2777777777777778</v>
      </c>
      <c r="I10" s="188">
        <f>J10-2*0.007</f>
        <v>0.2917533333333333</v>
      </c>
      <c r="J10" s="189">
        <f>K10-0.00699*2</f>
        <v>0.3057533333333333</v>
      </c>
      <c r="K10" s="188">
        <f>L10-2*0.0068</f>
        <v>0.3197333333333333</v>
      </c>
      <c r="L10" s="189">
        <v>0.3333333333333333</v>
      </c>
      <c r="P10" s="142"/>
    </row>
    <row r="11" spans="1:12" s="195" customFormat="1" ht="20.25" customHeight="1" thickBot="1">
      <c r="A11" s="190"/>
      <c r="B11" s="229" t="s">
        <v>35</v>
      </c>
      <c r="C11" s="229"/>
      <c r="D11" s="230"/>
      <c r="E11" s="191" t="s">
        <v>43</v>
      </c>
      <c r="F11" s="192" t="s">
        <v>62</v>
      </c>
      <c r="G11" s="191" t="s">
        <v>47</v>
      </c>
      <c r="H11" s="193" t="s">
        <v>45</v>
      </c>
      <c r="I11" s="194" t="s">
        <v>46</v>
      </c>
      <c r="J11" s="193" t="s">
        <v>53</v>
      </c>
      <c r="K11" s="191" t="s">
        <v>61</v>
      </c>
      <c r="L11" s="193" t="s">
        <v>44</v>
      </c>
    </row>
    <row r="12" spans="1:12" s="195" customFormat="1" ht="41.25" customHeight="1" thickBot="1">
      <c r="A12" s="196"/>
      <c r="B12" s="197"/>
      <c r="C12" s="198"/>
      <c r="D12" s="199" t="s">
        <v>42</v>
      </c>
      <c r="E12" s="218" t="s">
        <v>62</v>
      </c>
      <c r="F12" s="219"/>
      <c r="G12" s="218" t="s">
        <v>51</v>
      </c>
      <c r="H12" s="219"/>
      <c r="I12" s="218" t="s">
        <v>51</v>
      </c>
      <c r="J12" s="219"/>
      <c r="K12" s="218" t="s">
        <v>52</v>
      </c>
      <c r="L12" s="219"/>
    </row>
    <row r="13" spans="1:21" ht="26.25" customHeight="1">
      <c r="A13" s="200"/>
      <c r="B13" s="201"/>
      <c r="C13" s="202"/>
      <c r="D13" s="203"/>
      <c r="E13" s="204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6"/>
      <c r="T13" s="206"/>
      <c r="U13" s="207"/>
    </row>
    <row r="14" spans="1:10" ht="15">
      <c r="A14" s="208"/>
      <c r="B14" s="209"/>
      <c r="C14" s="210"/>
      <c r="D14" s="211"/>
      <c r="E14" s="212"/>
      <c r="F14" s="211"/>
      <c r="G14" s="211"/>
      <c r="H14" s="211"/>
      <c r="I14" s="211"/>
      <c r="J14" s="211"/>
    </row>
    <row r="15" spans="1:10" ht="15">
      <c r="A15" s="208"/>
      <c r="B15" s="209"/>
      <c r="C15" s="210"/>
      <c r="D15" s="211"/>
      <c r="E15" s="212"/>
      <c r="F15" s="211"/>
      <c r="G15" s="211"/>
      <c r="H15" s="211"/>
      <c r="I15" s="211"/>
      <c r="J15" s="211"/>
    </row>
  </sheetData>
  <sheetProtection/>
  <mergeCells count="16">
    <mergeCell ref="B4:B5"/>
    <mergeCell ref="I12:J12"/>
    <mergeCell ref="G12:H12"/>
    <mergeCell ref="E12:F12"/>
    <mergeCell ref="B11:D11"/>
    <mergeCell ref="A10:B10"/>
    <mergeCell ref="K12:L12"/>
    <mergeCell ref="A2:L2"/>
    <mergeCell ref="Q4:R4"/>
    <mergeCell ref="E4:F4"/>
    <mergeCell ref="G4:H4"/>
    <mergeCell ref="I4:J4"/>
    <mergeCell ref="K4:L4"/>
    <mergeCell ref="O4:P4"/>
    <mergeCell ref="M4:N4"/>
    <mergeCell ref="C4:C5"/>
  </mergeCells>
  <printOptions/>
  <pageMargins left="0.46" right="0.25" top="0.67" bottom="0.23" header="0.1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Layout" workbookViewId="0" topLeftCell="A1">
      <selection activeCell="I10" sqref="I10"/>
    </sheetView>
  </sheetViews>
  <sheetFormatPr defaultColWidth="9.00390625" defaultRowHeight="12.75"/>
  <cols>
    <col min="1" max="1" width="20.75390625" style="0" customWidth="1"/>
    <col min="2" max="2" width="12.875" style="0" customWidth="1"/>
    <col min="3" max="3" width="15.875" style="0" customWidth="1"/>
    <col min="4" max="4" width="18.375" style="0" customWidth="1"/>
    <col min="5" max="5" width="15.25390625" style="0" customWidth="1"/>
    <col min="6" max="6" width="16.375" style="0" customWidth="1"/>
    <col min="7" max="10" width="7.875" style="0" customWidth="1"/>
    <col min="11" max="12" width="9.125" style="0" hidden="1" customWidth="1"/>
  </cols>
  <sheetData>
    <row r="1" spans="2:7" ht="15.75" customHeight="1">
      <c r="B1" s="1"/>
      <c r="C1" s="1"/>
      <c r="D1" s="1"/>
      <c r="E1" s="1" t="s">
        <v>15</v>
      </c>
      <c r="F1" s="1"/>
      <c r="G1" s="41" t="s">
        <v>16</v>
      </c>
    </row>
    <row r="2" spans="1:7" ht="15.75" customHeight="1">
      <c r="A2" s="17" t="s">
        <v>21</v>
      </c>
      <c r="B2" s="18"/>
      <c r="C2" s="2"/>
      <c r="D2" s="2"/>
      <c r="E2" s="2">
        <v>100</v>
      </c>
      <c r="F2" s="2"/>
      <c r="G2" s="42">
        <v>60</v>
      </c>
    </row>
    <row r="3" spans="1:7" ht="15.75" customHeight="1">
      <c r="A3" s="17" t="s">
        <v>12</v>
      </c>
      <c r="B3" s="18"/>
      <c r="C3" s="2"/>
      <c r="D3" s="2"/>
      <c r="E3" s="2">
        <f>E2*G2</f>
        <v>6000</v>
      </c>
      <c r="F3" s="2"/>
      <c r="G3" t="s">
        <v>22</v>
      </c>
    </row>
    <row r="4" spans="1:7" ht="15.75" customHeight="1">
      <c r="A4" s="17" t="s">
        <v>11</v>
      </c>
      <c r="B4" s="18"/>
      <c r="C4" s="2"/>
      <c r="D4" s="2"/>
      <c r="E4" s="2">
        <v>126</v>
      </c>
      <c r="F4" s="2"/>
      <c r="G4" t="s">
        <v>14</v>
      </c>
    </row>
    <row r="5" spans="1:7" ht="15.75" customHeight="1">
      <c r="A5" s="17" t="s">
        <v>13</v>
      </c>
      <c r="B5" s="18"/>
      <c r="C5" s="2"/>
      <c r="D5" s="2"/>
      <c r="E5" s="2">
        <f>E3*E4</f>
        <v>756000</v>
      </c>
      <c r="F5" s="2"/>
      <c r="G5" t="s">
        <v>22</v>
      </c>
    </row>
    <row r="6" spans="1:7" ht="15.75" customHeight="1" thickBot="1">
      <c r="A6" s="17" t="s">
        <v>18</v>
      </c>
      <c r="B6" s="18"/>
      <c r="C6" s="2"/>
      <c r="D6" s="2"/>
      <c r="E6" s="2">
        <f>E5/B13</f>
        <v>256.01083643752116</v>
      </c>
      <c r="F6" s="2"/>
      <c r="G6" s="2" t="s">
        <v>22</v>
      </c>
    </row>
    <row r="7" spans="3:10" ht="15.75" customHeight="1" thickBot="1">
      <c r="C7" s="36">
        <v>1</v>
      </c>
      <c r="D7" s="2"/>
      <c r="E7" s="36"/>
      <c r="F7" s="2"/>
      <c r="G7" s="233" t="s">
        <v>23</v>
      </c>
      <c r="H7" s="234"/>
      <c r="I7" s="235"/>
      <c r="J7" s="236"/>
    </row>
    <row r="8" spans="1:10" ht="45" customHeight="1">
      <c r="A8" s="29" t="s">
        <v>20</v>
      </c>
      <c r="B8" s="29" t="s">
        <v>10</v>
      </c>
      <c r="C8" s="30" t="s">
        <v>36</v>
      </c>
      <c r="D8" s="30" t="s">
        <v>37</v>
      </c>
      <c r="E8" s="30" t="s">
        <v>38</v>
      </c>
      <c r="F8" s="31" t="s">
        <v>39</v>
      </c>
      <c r="G8" s="37" t="s">
        <v>7</v>
      </c>
      <c r="H8" s="38" t="s">
        <v>8</v>
      </c>
      <c r="I8" s="26"/>
      <c r="J8" s="27"/>
    </row>
    <row r="9" spans="1:12" ht="15.75" customHeight="1">
      <c r="A9" s="98" t="s">
        <v>3</v>
      </c>
      <c r="B9" s="52">
        <v>1729</v>
      </c>
      <c r="C9" s="53">
        <f>(B9*$E$6/$E$3)*$C$7</f>
        <v>73.77378936674567</v>
      </c>
      <c r="D9" s="102">
        <v>74</v>
      </c>
      <c r="E9" s="103"/>
      <c r="F9" s="104"/>
      <c r="G9" s="105">
        <v>1</v>
      </c>
      <c r="H9" s="106">
        <v>74</v>
      </c>
      <c r="I9" s="25"/>
      <c r="J9" s="19"/>
      <c r="K9" s="3">
        <f>D9+F9</f>
        <v>74</v>
      </c>
      <c r="L9" t="e">
        <f>(#REF!/$K$13)*K9</f>
        <v>#REF!</v>
      </c>
    </row>
    <row r="10" spans="1:12" ht="15.75" customHeight="1">
      <c r="A10" s="32" t="s">
        <v>2</v>
      </c>
      <c r="B10" s="23">
        <v>565</v>
      </c>
      <c r="C10" s="24">
        <f>(B10*$E$6/$E$3)*$C$7</f>
        <v>24.107687097866577</v>
      </c>
      <c r="D10" s="35">
        <v>24</v>
      </c>
      <c r="E10" s="33"/>
      <c r="F10" s="34"/>
      <c r="G10" s="39">
        <f>H9+1</f>
        <v>75</v>
      </c>
      <c r="H10" s="40">
        <v>98</v>
      </c>
      <c r="I10" s="28"/>
      <c r="J10" s="19"/>
      <c r="K10" s="3">
        <f>D10+F10</f>
        <v>24</v>
      </c>
      <c r="L10" t="e">
        <f>(#REF!/$K$13)*K10</f>
        <v>#REF!</v>
      </c>
    </row>
    <row r="11" spans="1:12" ht="15.75" customHeight="1">
      <c r="A11" s="32" t="s">
        <v>1</v>
      </c>
      <c r="B11" s="23">
        <v>659</v>
      </c>
      <c r="C11" s="24">
        <f>(B11*$E$6/$E$3)*$C$7</f>
        <v>28.11852353538774</v>
      </c>
      <c r="D11" s="35">
        <v>28</v>
      </c>
      <c r="E11" s="33"/>
      <c r="F11" s="34"/>
      <c r="G11" s="39">
        <f>H10+1</f>
        <v>99</v>
      </c>
      <c r="H11" s="40">
        <v>126</v>
      </c>
      <c r="I11" s="28"/>
      <c r="J11" s="19"/>
      <c r="K11" s="3">
        <f>D11+F11</f>
        <v>28</v>
      </c>
      <c r="L11" t="e">
        <f>(#REF!/$K$13)*K11</f>
        <v>#REF!</v>
      </c>
    </row>
    <row r="12" spans="1:12" ht="15.75" customHeight="1" thickBot="1">
      <c r="A12" s="32"/>
      <c r="B12" s="23"/>
      <c r="C12" s="24"/>
      <c r="D12" s="35"/>
      <c r="E12" s="33"/>
      <c r="F12" s="34"/>
      <c r="G12" s="39"/>
      <c r="H12" s="40"/>
      <c r="I12" s="28"/>
      <c r="J12" s="19"/>
      <c r="K12" s="3">
        <f>D12+F12</f>
        <v>0</v>
      </c>
      <c r="L12" t="e">
        <f>(#REF!/$K$13)*K12</f>
        <v>#REF!</v>
      </c>
    </row>
    <row r="13" spans="1:12" ht="18.75" thickBot="1">
      <c r="A13" s="107" t="s">
        <v>17</v>
      </c>
      <c r="B13" s="108">
        <f>SUM(B9:B12)</f>
        <v>2953</v>
      </c>
      <c r="C13" s="109">
        <f>(B13*$E$6/$E$3)*C7</f>
        <v>126</v>
      </c>
      <c r="D13" s="110">
        <f>SUM(D9:D12)</f>
        <v>126</v>
      </c>
      <c r="E13" s="111"/>
      <c r="F13" s="112"/>
      <c r="G13" s="113"/>
      <c r="H13" s="114"/>
      <c r="K13" s="3">
        <f>SUM(K9:K12)</f>
        <v>126</v>
      </c>
      <c r="L13" t="e">
        <f>SUM(L9:L12)</f>
        <v>#REF!</v>
      </c>
    </row>
    <row r="14" spans="3:8" ht="12.75">
      <c r="C14" s="12"/>
      <c r="D14" s="12"/>
      <c r="E14" s="12"/>
      <c r="F14" s="12"/>
      <c r="G14" s="12"/>
      <c r="H14" s="12"/>
    </row>
  </sheetData>
  <sheetProtection/>
  <mergeCells count="2">
    <mergeCell ref="G7:H7"/>
    <mergeCell ref="I7:J7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CE,Pogrubiony"&amp;24Podział kabiny na loty gołębi dorosłych 2020
&amp;R&amp;12DUKLA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4.25390625" style="62" customWidth="1"/>
    <col min="2" max="2" width="13.25390625" style="62" customWidth="1"/>
    <col min="3" max="3" width="14.00390625" style="62" customWidth="1"/>
    <col min="4" max="4" width="22.625" style="62" customWidth="1"/>
    <col min="5" max="5" width="10.375" style="62" customWidth="1"/>
    <col min="6" max="6" width="10.00390625" style="62" customWidth="1"/>
    <col min="7" max="7" width="7.125" style="62" customWidth="1"/>
    <col min="8" max="8" width="7.875" style="62" customWidth="1"/>
    <col min="9" max="9" width="7.125" style="62" customWidth="1"/>
    <col min="10" max="10" width="8.75390625" style="62" customWidth="1"/>
    <col min="11" max="12" width="7.125" style="62" customWidth="1"/>
    <col min="13" max="13" width="9.00390625" style="62" customWidth="1"/>
    <col min="14" max="14" width="7.125" style="62" customWidth="1"/>
    <col min="15" max="18" width="5.625" style="62" customWidth="1"/>
    <col min="19" max="20" width="5.375" style="62" hidden="1" customWidth="1"/>
    <col min="21" max="16384" width="9.125" style="62" customWidth="1"/>
  </cols>
  <sheetData>
    <row r="1" spans="1:14" ht="18" customHeight="1">
      <c r="A1" s="21" t="s">
        <v>19</v>
      </c>
      <c r="J1" s="16"/>
      <c r="K1" s="241" t="s">
        <v>70</v>
      </c>
      <c r="L1" s="242"/>
      <c r="M1" s="242"/>
      <c r="N1" s="16"/>
    </row>
    <row r="2" spans="1:32" ht="21.75" customHeight="1">
      <c r="A2" s="21" t="s">
        <v>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ht="18" customHeight="1" thickBot="1">
      <c r="E3" s="43" t="s">
        <v>23</v>
      </c>
    </row>
    <row r="4" spans="1:21" s="73" customFormat="1" ht="18" customHeight="1">
      <c r="A4" s="48"/>
      <c r="B4" s="49" t="s">
        <v>34</v>
      </c>
      <c r="C4" s="101" t="s">
        <v>31</v>
      </c>
      <c r="D4" s="99" t="s">
        <v>20</v>
      </c>
      <c r="E4" s="239"/>
      <c r="F4" s="240"/>
      <c r="G4" s="239" t="s">
        <v>1</v>
      </c>
      <c r="H4" s="240"/>
      <c r="I4" s="239" t="s">
        <v>2</v>
      </c>
      <c r="J4" s="240"/>
      <c r="K4" s="239" t="s">
        <v>3</v>
      </c>
      <c r="L4" s="240"/>
      <c r="M4" s="238"/>
      <c r="N4" s="238"/>
      <c r="O4" s="238"/>
      <c r="P4" s="238"/>
      <c r="Q4" s="238"/>
      <c r="R4" s="238"/>
      <c r="S4" s="70"/>
      <c r="T4" s="70"/>
      <c r="U4" s="70"/>
    </row>
    <row r="5" spans="1:21" s="73" customFormat="1" ht="13.5" customHeight="1" thickBot="1">
      <c r="A5" s="50"/>
      <c r="B5" s="51" t="s">
        <v>32</v>
      </c>
      <c r="C5" s="44" t="s">
        <v>33</v>
      </c>
      <c r="D5" s="100" t="s">
        <v>0</v>
      </c>
      <c r="E5" s="137" t="s">
        <v>7</v>
      </c>
      <c r="F5" s="138" t="s">
        <v>8</v>
      </c>
      <c r="G5" s="137" t="s">
        <v>7</v>
      </c>
      <c r="H5" s="138" t="s">
        <v>8</v>
      </c>
      <c r="I5" s="137" t="s">
        <v>7</v>
      </c>
      <c r="J5" s="138" t="s">
        <v>8</v>
      </c>
      <c r="K5" s="137" t="s">
        <v>7</v>
      </c>
      <c r="L5" s="138" t="s">
        <v>8</v>
      </c>
      <c r="M5" s="70"/>
      <c r="N5" s="70"/>
      <c r="O5" s="70"/>
      <c r="P5" s="70"/>
      <c r="Q5" s="70"/>
      <c r="R5" s="70"/>
      <c r="S5" s="70"/>
      <c r="T5" s="70"/>
      <c r="U5" s="70"/>
    </row>
    <row r="6" spans="1:21" s="73" customFormat="1" ht="4.5" customHeight="1" hidden="1">
      <c r="A6" s="74"/>
      <c r="B6" s="70"/>
      <c r="C6" s="70"/>
      <c r="D6" s="70"/>
      <c r="E6" s="4"/>
      <c r="F6" s="5"/>
      <c r="G6" s="4"/>
      <c r="H6" s="5"/>
      <c r="I6" s="4"/>
      <c r="J6" s="5"/>
      <c r="K6" s="4"/>
      <c r="L6" s="5"/>
      <c r="M6" s="70"/>
      <c r="N6" s="70"/>
      <c r="O6" s="70"/>
      <c r="P6" s="70"/>
      <c r="Q6" s="70"/>
      <c r="R6" s="70"/>
      <c r="S6" s="70"/>
      <c r="T6" s="70"/>
      <c r="U6" s="70"/>
    </row>
    <row r="7" spans="1:20" ht="26.25" customHeight="1" hidden="1" thickBot="1">
      <c r="A7" s="6">
        <v>0</v>
      </c>
      <c r="B7" s="7">
        <f>C7</f>
        <v>39927</v>
      </c>
      <c r="C7" s="75">
        <v>39927</v>
      </c>
      <c r="D7" s="76" t="s">
        <v>24</v>
      </c>
      <c r="E7" s="54" t="e">
        <f>F7-1.5*0.0068</f>
        <v>#REF!</v>
      </c>
      <c r="F7" s="55" t="e">
        <f>G7-2*0.00699</f>
        <v>#REF!</v>
      </c>
      <c r="G7" s="54" t="e">
        <f>H7-1.5*0.007</f>
        <v>#REF!</v>
      </c>
      <c r="H7" s="55" t="e">
        <f>I7-0.00699*2</f>
        <v>#REF!</v>
      </c>
      <c r="I7" s="54" t="e">
        <f>J7-1.5*0.007</f>
        <v>#REF!</v>
      </c>
      <c r="J7" s="55" t="e">
        <f>K7-0.00699*3</f>
        <v>#REF!</v>
      </c>
      <c r="K7" s="54" t="e">
        <f>L7-1.5*0.007</f>
        <v>#REF!</v>
      </c>
      <c r="L7" s="55" t="e">
        <f>M7-2*0.0069</f>
        <v>#REF!</v>
      </c>
      <c r="M7" s="77" t="e">
        <f>N7-1.5*0.007</f>
        <v>#REF!</v>
      </c>
      <c r="N7" s="78" t="e">
        <f>O7-3*0.0069</f>
        <v>#REF!</v>
      </c>
      <c r="O7" s="79" t="e">
        <f>P7-1.5*0.007</f>
        <v>#REF!</v>
      </c>
      <c r="P7" s="78" t="e">
        <f>Q7-2*0.0069</f>
        <v>#REF!</v>
      </c>
      <c r="Q7" s="79" t="e">
        <f>R7-1.5*0.007</f>
        <v>#REF!</v>
      </c>
      <c r="R7" s="78" t="e">
        <f>#REF!-2*0.0069</f>
        <v>#REF!</v>
      </c>
      <c r="S7" s="71">
        <v>0.16666666666666666</v>
      </c>
      <c r="T7" s="72" t="e">
        <f>#REF!+S7</f>
        <v>#REF!</v>
      </c>
    </row>
    <row r="8" spans="1:20" ht="26.25" customHeight="1" hidden="1" thickBot="1">
      <c r="A8" s="8">
        <v>0</v>
      </c>
      <c r="B8" s="9">
        <f>C8</f>
        <v>39928</v>
      </c>
      <c r="C8" s="64">
        <v>39928</v>
      </c>
      <c r="D8" s="80" t="s">
        <v>24</v>
      </c>
      <c r="E8" s="56" t="e">
        <f>F8-1.5*0.0068</f>
        <v>#REF!</v>
      </c>
      <c r="F8" s="57" t="e">
        <f>G8-2*0.00699</f>
        <v>#REF!</v>
      </c>
      <c r="G8" s="56" t="e">
        <f>H8-1.5*0.007</f>
        <v>#REF!</v>
      </c>
      <c r="H8" s="57" t="e">
        <f>I8-0.00699*2</f>
        <v>#REF!</v>
      </c>
      <c r="I8" s="56" t="e">
        <f>J8-1.5*0.007</f>
        <v>#REF!</v>
      </c>
      <c r="J8" s="57" t="e">
        <f>K8-0.00699*3</f>
        <v>#REF!</v>
      </c>
      <c r="K8" s="56" t="e">
        <f>L8-1.5*0.007</f>
        <v>#REF!</v>
      </c>
      <c r="L8" s="57" t="e">
        <f>M8-2*0.0069</f>
        <v>#REF!</v>
      </c>
      <c r="M8" s="83" t="e">
        <f>N8-1.5*0.007</f>
        <v>#REF!</v>
      </c>
      <c r="N8" s="82" t="e">
        <f>O8-3*0.0069</f>
        <v>#REF!</v>
      </c>
      <c r="O8" s="81" t="e">
        <f>P8-1.5*0.007</f>
        <v>#REF!</v>
      </c>
      <c r="P8" s="82" t="e">
        <f>Q8-2*0.0069</f>
        <v>#REF!</v>
      </c>
      <c r="Q8" s="81" t="e">
        <f>R8-1.5*0.007</f>
        <v>#REF!</v>
      </c>
      <c r="R8" s="82" t="e">
        <f>#REF!-2*0.0069</f>
        <v>#REF!</v>
      </c>
      <c r="S8" s="84">
        <v>0.208333333333333</v>
      </c>
      <c r="T8" s="85" t="e">
        <f>#REF!+S8</f>
        <v>#REF!</v>
      </c>
    </row>
    <row r="9" spans="1:20" ht="26.25" customHeight="1" hidden="1" thickBot="1">
      <c r="A9" s="10">
        <v>0</v>
      </c>
      <c r="B9" s="11">
        <f>C9</f>
        <v>39934</v>
      </c>
      <c r="C9" s="86">
        <v>39934</v>
      </c>
      <c r="D9" s="87" t="s">
        <v>26</v>
      </c>
      <c r="E9" s="58" t="e">
        <f>F9-1.5*0.0068</f>
        <v>#REF!</v>
      </c>
      <c r="F9" s="59" t="e">
        <f>G9-2*0.00699</f>
        <v>#REF!</v>
      </c>
      <c r="G9" s="58" t="e">
        <f>H9-1.5*0.007</f>
        <v>#REF!</v>
      </c>
      <c r="H9" s="59" t="e">
        <f>I9-0.00699*2</f>
        <v>#REF!</v>
      </c>
      <c r="I9" s="58" t="e">
        <f>J9-1.5*0.007</f>
        <v>#REF!</v>
      </c>
      <c r="J9" s="59" t="e">
        <f>K9-0.00699*3</f>
        <v>#REF!</v>
      </c>
      <c r="K9" s="60" t="e">
        <f>L9-1.5*0.007</f>
        <v>#REF!</v>
      </c>
      <c r="L9" s="61" t="e">
        <f>M9-2*0.0069</f>
        <v>#REF!</v>
      </c>
      <c r="M9" s="90" t="e">
        <f>N9-1.5*0.007</f>
        <v>#REF!</v>
      </c>
      <c r="N9" s="89" t="e">
        <f>O9-3*0.0069</f>
        <v>#REF!</v>
      </c>
      <c r="O9" s="88" t="e">
        <f>P9-1.5*0.007</f>
        <v>#REF!</v>
      </c>
      <c r="P9" s="89" t="e">
        <f>Q9-2*0.0069</f>
        <v>#REF!</v>
      </c>
      <c r="Q9" s="88" t="e">
        <f>R9-1.5*0.007</f>
        <v>#REF!</v>
      </c>
      <c r="R9" s="89" t="e">
        <f>#REF!-2*0.0069</f>
        <v>#REF!</v>
      </c>
      <c r="S9" s="84">
        <v>0.208333333333333</v>
      </c>
      <c r="T9" s="85" t="e">
        <f>#REF!+S9</f>
        <v>#REF!</v>
      </c>
    </row>
    <row r="10" spans="1:12" ht="18.75" customHeight="1">
      <c r="A10" s="63">
        <v>1</v>
      </c>
      <c r="B10" s="213">
        <f aca="true" t="shared" si="0" ref="B10:B19">C10-1</f>
        <v>43960</v>
      </c>
      <c r="C10" s="215">
        <v>43961</v>
      </c>
      <c r="D10" s="65" t="s">
        <v>54</v>
      </c>
      <c r="E10" s="217">
        <f>F10-2*0.0068</f>
        <v>-0.0136</v>
      </c>
      <c r="F10" s="140"/>
      <c r="G10" s="139">
        <f aca="true" t="shared" si="1" ref="G10:G19">H10-2*0.0069</f>
        <v>0.7639777777777778</v>
      </c>
      <c r="H10" s="140">
        <v>0.7777777777777778</v>
      </c>
      <c r="I10" s="139">
        <f>J10-2*0.0069</f>
        <v>0.7917555555555554</v>
      </c>
      <c r="J10" s="141">
        <v>0.8055555555555555</v>
      </c>
      <c r="K10" s="139">
        <f aca="true" t="shared" si="2" ref="K10:K19">L10-2*0.0068</f>
        <v>0.8197333333333334</v>
      </c>
      <c r="L10" s="140">
        <v>0.8333333333333334</v>
      </c>
    </row>
    <row r="11" spans="1:12" ht="20.25" customHeight="1">
      <c r="A11" s="63">
        <v>2</v>
      </c>
      <c r="B11" s="213">
        <f t="shared" si="0"/>
        <v>43967</v>
      </c>
      <c r="C11" s="215">
        <v>43968</v>
      </c>
      <c r="D11" s="65" t="s">
        <v>71</v>
      </c>
      <c r="E11" s="217">
        <f aca="true" t="shared" si="3" ref="E11:E20">F11-2*0.0068</f>
        <v>-0.0136</v>
      </c>
      <c r="F11" s="140"/>
      <c r="G11" s="139">
        <f t="shared" si="1"/>
        <v>0.7639777777777778</v>
      </c>
      <c r="H11" s="140">
        <v>0.7777777777777778</v>
      </c>
      <c r="I11" s="139">
        <f aca="true" t="shared" si="4" ref="I11:I19">J11-2*0.0069</f>
        <v>0.7917555555555554</v>
      </c>
      <c r="J11" s="141">
        <v>0.8055555555555555</v>
      </c>
      <c r="K11" s="139">
        <f t="shared" si="2"/>
        <v>0.8197333333333334</v>
      </c>
      <c r="L11" s="140">
        <v>0.8333333333333334</v>
      </c>
    </row>
    <row r="12" spans="1:12" ht="19.5" customHeight="1">
      <c r="A12" s="63">
        <v>3</v>
      </c>
      <c r="B12" s="213">
        <f t="shared" si="0"/>
        <v>43974</v>
      </c>
      <c r="C12" s="215">
        <v>43975</v>
      </c>
      <c r="D12" s="65" t="s">
        <v>55</v>
      </c>
      <c r="E12" s="217">
        <f t="shared" si="3"/>
        <v>-0.0136</v>
      </c>
      <c r="F12" s="140"/>
      <c r="G12" s="139">
        <f t="shared" si="1"/>
        <v>0.6806444444444445</v>
      </c>
      <c r="H12" s="140">
        <v>0.6944444444444445</v>
      </c>
      <c r="I12" s="139">
        <f t="shared" si="4"/>
        <v>0.7084222222222222</v>
      </c>
      <c r="J12" s="141">
        <v>0.7222222222222222</v>
      </c>
      <c r="K12" s="139">
        <f t="shared" si="2"/>
        <v>0.7364</v>
      </c>
      <c r="L12" s="140">
        <v>0.75</v>
      </c>
    </row>
    <row r="13" spans="1:12" ht="18.75" customHeight="1">
      <c r="A13" s="63">
        <v>4</v>
      </c>
      <c r="B13" s="213">
        <f t="shared" si="0"/>
        <v>43981</v>
      </c>
      <c r="C13" s="215">
        <v>43982</v>
      </c>
      <c r="D13" s="65" t="s">
        <v>64</v>
      </c>
      <c r="E13" s="217">
        <f t="shared" si="3"/>
        <v>-0.0136</v>
      </c>
      <c r="F13" s="140"/>
      <c r="G13" s="139">
        <f t="shared" si="1"/>
        <v>0.4723111111111111</v>
      </c>
      <c r="H13" s="140">
        <v>0.4861111111111111</v>
      </c>
      <c r="I13" s="139">
        <f>J13-2*0.0069</f>
        <v>0.5000888888888889</v>
      </c>
      <c r="J13" s="141">
        <v>0.513888888888889</v>
      </c>
      <c r="K13" s="139">
        <f t="shared" si="2"/>
        <v>0.5280666666666667</v>
      </c>
      <c r="L13" s="140">
        <v>0.5416666666666666</v>
      </c>
    </row>
    <row r="14" spans="1:12" ht="18.75" customHeight="1">
      <c r="A14" s="63">
        <v>5</v>
      </c>
      <c r="B14" s="213">
        <f t="shared" si="0"/>
        <v>43988</v>
      </c>
      <c r="C14" s="215">
        <v>43989</v>
      </c>
      <c r="D14" s="65" t="s">
        <v>56</v>
      </c>
      <c r="E14" s="217">
        <f t="shared" si="3"/>
        <v>-0.0136</v>
      </c>
      <c r="F14" s="140"/>
      <c r="G14" s="139">
        <f t="shared" si="1"/>
        <v>0.6806444444444445</v>
      </c>
      <c r="H14" s="140">
        <v>0.6944444444444445</v>
      </c>
      <c r="I14" s="139">
        <f>J14-2*0.0069</f>
        <v>0.7084222222222222</v>
      </c>
      <c r="J14" s="141">
        <v>0.7222222222222222</v>
      </c>
      <c r="K14" s="139">
        <f t="shared" si="2"/>
        <v>0.7364</v>
      </c>
      <c r="L14" s="140">
        <v>0.75</v>
      </c>
    </row>
    <row r="15" spans="1:12" ht="18.75" customHeight="1">
      <c r="A15" s="63">
        <v>6</v>
      </c>
      <c r="B15" s="213">
        <f t="shared" si="0"/>
        <v>43995</v>
      </c>
      <c r="C15" s="215">
        <v>43996</v>
      </c>
      <c r="D15" s="65" t="s">
        <v>65</v>
      </c>
      <c r="E15" s="217">
        <f t="shared" si="3"/>
        <v>-0.0136</v>
      </c>
      <c r="F15" s="140"/>
      <c r="G15" s="139">
        <f t="shared" si="1"/>
        <v>0.4723111111111111</v>
      </c>
      <c r="H15" s="140">
        <v>0.4861111111111111</v>
      </c>
      <c r="I15" s="139">
        <f>J15-2*0.0069</f>
        <v>0.5000888888888889</v>
      </c>
      <c r="J15" s="141">
        <v>0.513888888888889</v>
      </c>
      <c r="K15" s="139">
        <f t="shared" si="2"/>
        <v>0.5280666666666667</v>
      </c>
      <c r="L15" s="140">
        <v>0.5416666666666666</v>
      </c>
    </row>
    <row r="16" spans="1:12" ht="20.25" customHeight="1">
      <c r="A16" s="63">
        <v>7</v>
      </c>
      <c r="B16" s="213">
        <f t="shared" si="0"/>
        <v>44002</v>
      </c>
      <c r="C16" s="215">
        <v>44003</v>
      </c>
      <c r="D16" s="65" t="s">
        <v>66</v>
      </c>
      <c r="E16" s="217">
        <f t="shared" si="3"/>
        <v>-0.0136</v>
      </c>
      <c r="F16" s="140"/>
      <c r="G16" s="139">
        <f t="shared" si="1"/>
        <v>0.4723111111111111</v>
      </c>
      <c r="H16" s="140">
        <v>0.4861111111111111</v>
      </c>
      <c r="I16" s="139">
        <f t="shared" si="4"/>
        <v>0.5000888888888889</v>
      </c>
      <c r="J16" s="141">
        <v>0.513888888888889</v>
      </c>
      <c r="K16" s="139">
        <f t="shared" si="2"/>
        <v>0.5280666666666667</v>
      </c>
      <c r="L16" s="140">
        <v>0.5416666666666666</v>
      </c>
    </row>
    <row r="17" spans="1:12" ht="18.75" customHeight="1">
      <c r="A17" s="63">
        <v>8</v>
      </c>
      <c r="B17" s="213">
        <f t="shared" si="0"/>
        <v>44009</v>
      </c>
      <c r="C17" s="215">
        <v>44010</v>
      </c>
      <c r="D17" s="65" t="s">
        <v>57</v>
      </c>
      <c r="E17" s="217">
        <f t="shared" si="3"/>
        <v>-0.0136</v>
      </c>
      <c r="F17" s="140"/>
      <c r="G17" s="139">
        <f t="shared" si="1"/>
        <v>0.6806444444444445</v>
      </c>
      <c r="H17" s="140">
        <v>0.6944444444444445</v>
      </c>
      <c r="I17" s="139">
        <f>J17-2*0.0069</f>
        <v>0.7084222222222222</v>
      </c>
      <c r="J17" s="141">
        <v>0.7222222222222222</v>
      </c>
      <c r="K17" s="139">
        <f t="shared" si="2"/>
        <v>0.7364</v>
      </c>
      <c r="L17" s="140">
        <v>0.75</v>
      </c>
    </row>
    <row r="18" spans="1:12" ht="18.75" customHeight="1">
      <c r="A18" s="63">
        <v>9</v>
      </c>
      <c r="B18" s="213">
        <f t="shared" si="0"/>
        <v>44023</v>
      </c>
      <c r="C18" s="215">
        <v>44024</v>
      </c>
      <c r="D18" s="65" t="s">
        <v>58</v>
      </c>
      <c r="E18" s="217">
        <f t="shared" si="3"/>
        <v>-0.0136</v>
      </c>
      <c r="F18" s="140"/>
      <c r="G18" s="139">
        <f t="shared" si="1"/>
        <v>0.6806444444444445</v>
      </c>
      <c r="H18" s="140">
        <v>0.6944444444444445</v>
      </c>
      <c r="I18" s="139">
        <f t="shared" si="4"/>
        <v>0.7084222222222222</v>
      </c>
      <c r="J18" s="141">
        <v>0.7222222222222222</v>
      </c>
      <c r="K18" s="139">
        <f t="shared" si="2"/>
        <v>0.7364</v>
      </c>
      <c r="L18" s="140">
        <v>0.75</v>
      </c>
    </row>
    <row r="19" spans="1:21" ht="18" customHeight="1">
      <c r="A19" s="63">
        <v>10</v>
      </c>
      <c r="B19" s="213">
        <f t="shared" si="0"/>
        <v>44037</v>
      </c>
      <c r="C19" s="215">
        <v>44038</v>
      </c>
      <c r="D19" s="65" t="s">
        <v>59</v>
      </c>
      <c r="E19" s="217">
        <f t="shared" si="3"/>
        <v>-0.0136</v>
      </c>
      <c r="F19" s="140"/>
      <c r="G19" s="139">
        <f t="shared" si="1"/>
        <v>0.6806444444444445</v>
      </c>
      <c r="H19" s="140">
        <v>0.6944444444444445</v>
      </c>
      <c r="I19" s="139">
        <f t="shared" si="4"/>
        <v>0.7084222222222222</v>
      </c>
      <c r="J19" s="141">
        <v>0.7222222222222222</v>
      </c>
      <c r="K19" s="139">
        <f t="shared" si="2"/>
        <v>0.7364</v>
      </c>
      <c r="L19" s="140">
        <v>0.75</v>
      </c>
      <c r="M19" s="66"/>
      <c r="N19" s="66"/>
      <c r="O19" s="66"/>
      <c r="P19" s="66"/>
      <c r="Q19" s="66"/>
      <c r="R19" s="66"/>
      <c r="S19" s="67"/>
      <c r="T19" s="67"/>
      <c r="U19" s="68"/>
    </row>
    <row r="20" spans="1:20" ht="17.25" customHeight="1" thickBot="1">
      <c r="A20" s="69">
        <v>11</v>
      </c>
      <c r="B20" s="214"/>
      <c r="C20" s="216"/>
      <c r="D20" s="65"/>
      <c r="E20" s="217">
        <f t="shared" si="3"/>
        <v>-0.0136</v>
      </c>
      <c r="F20" s="140"/>
      <c r="G20" s="139"/>
      <c r="H20" s="140"/>
      <c r="I20" s="139"/>
      <c r="J20" s="141"/>
      <c r="K20" s="139"/>
      <c r="L20" s="140"/>
      <c r="M20" s="238"/>
      <c r="N20" s="238"/>
      <c r="O20" s="238"/>
      <c r="P20" s="238"/>
      <c r="Q20" s="238"/>
      <c r="R20" s="238"/>
      <c r="S20" s="71"/>
      <c r="T20" s="72"/>
    </row>
    <row r="21" spans="1:12" ht="16.5" customHeight="1">
      <c r="A21" s="46"/>
      <c r="B21" s="91"/>
      <c r="C21" s="45"/>
      <c r="D21" s="47"/>
      <c r="E21" s="92"/>
      <c r="F21" s="92"/>
      <c r="G21" s="92"/>
      <c r="H21" s="92"/>
      <c r="I21" s="92"/>
      <c r="J21" s="92"/>
      <c r="K21" s="92"/>
      <c r="L21" s="92"/>
    </row>
    <row r="22" spans="1:18" ht="18">
      <c r="A22" s="237" t="s">
        <v>68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</row>
  </sheetData>
  <sheetProtection/>
  <mergeCells count="12">
    <mergeCell ref="K1:M1"/>
    <mergeCell ref="M4:N4"/>
    <mergeCell ref="A22:R22"/>
    <mergeCell ref="Q4:R4"/>
    <mergeCell ref="E4:F4"/>
    <mergeCell ref="G4:H4"/>
    <mergeCell ref="I4:J4"/>
    <mergeCell ref="K4:L4"/>
    <mergeCell ref="M20:N20"/>
    <mergeCell ref="O20:P20"/>
    <mergeCell ref="Q20:R20"/>
    <mergeCell ref="O4:P4"/>
  </mergeCells>
  <printOptions/>
  <pageMargins left="0.4724409448818898" right="0.2362204724409449" top="0.16" bottom="0.2362204724409449" header="0.11811023622047245" footer="0.2362204724409449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3.875" style="0" customWidth="1"/>
    <col min="2" max="2" width="12.25390625" style="0" customWidth="1"/>
    <col min="3" max="3" width="11.75390625" style="0" customWidth="1"/>
    <col min="4" max="4" width="21.125" style="0" customWidth="1"/>
    <col min="5" max="15" width="5.375" style="0" customWidth="1"/>
    <col min="16" max="17" width="6.00390625" style="0" customWidth="1"/>
    <col min="18" max="18" width="7.75390625" style="0" customWidth="1"/>
    <col min="19" max="20" width="5.375" style="0" customWidth="1"/>
    <col min="21" max="21" width="5.375" style="0" hidden="1" customWidth="1"/>
    <col min="22" max="22" width="0.2421875" style="0" hidden="1" customWidth="1"/>
  </cols>
  <sheetData>
    <row r="1" spans="1:20" ht="30" customHeight="1">
      <c r="A1" s="20" t="s">
        <v>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18"/>
      <c r="R1" s="243" t="s">
        <v>69</v>
      </c>
      <c r="S1" s="243"/>
      <c r="T1" s="243"/>
    </row>
    <row r="2" spans="2:20" ht="48.75" customHeight="1">
      <c r="B2" s="117"/>
      <c r="C2" s="119" t="s">
        <v>60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7"/>
      <c r="R2" s="117"/>
      <c r="S2" s="117"/>
      <c r="T2" s="117"/>
    </row>
    <row r="3" spans="2:20" ht="12.7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2:20" ht="13.5" thickBo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2" s="14" customFormat="1" ht="22.5" customHeight="1">
      <c r="A5" s="13"/>
      <c r="B5" s="120" t="s">
        <v>31</v>
      </c>
      <c r="C5" s="121" t="s">
        <v>31</v>
      </c>
      <c r="D5" s="122" t="s">
        <v>20</v>
      </c>
      <c r="E5" s="244" t="s">
        <v>40</v>
      </c>
      <c r="F5" s="245"/>
      <c r="G5" s="244" t="s">
        <v>25</v>
      </c>
      <c r="H5" s="245"/>
      <c r="I5" s="244" t="s">
        <v>4</v>
      </c>
      <c r="J5" s="245"/>
      <c r="K5" s="244" t="s">
        <v>1</v>
      </c>
      <c r="L5" s="245"/>
      <c r="M5" s="124" t="s">
        <v>2</v>
      </c>
      <c r="N5" s="123"/>
      <c r="O5" s="244" t="s">
        <v>3</v>
      </c>
      <c r="P5" s="245"/>
      <c r="Q5" s="244" t="s">
        <v>5</v>
      </c>
      <c r="R5" s="246"/>
      <c r="S5" s="244" t="s">
        <v>6</v>
      </c>
      <c r="T5" s="245"/>
      <c r="U5" s="14" t="s">
        <v>27</v>
      </c>
      <c r="V5" s="14" t="s">
        <v>28</v>
      </c>
    </row>
    <row r="6" spans="1:20" s="14" customFormat="1" ht="13.5" customHeight="1" thickBot="1">
      <c r="A6" s="15"/>
      <c r="B6" s="125" t="s">
        <v>32</v>
      </c>
      <c r="C6" s="126" t="s">
        <v>33</v>
      </c>
      <c r="D6" s="127" t="s">
        <v>0</v>
      </c>
      <c r="E6" s="128" t="s">
        <v>7</v>
      </c>
      <c r="F6" s="129" t="s">
        <v>8</v>
      </c>
      <c r="G6" s="128" t="s">
        <v>7</v>
      </c>
      <c r="H6" s="129" t="s">
        <v>8</v>
      </c>
      <c r="I6" s="128" t="s">
        <v>7</v>
      </c>
      <c r="J6" s="129" t="s">
        <v>8</v>
      </c>
      <c r="K6" s="128" t="s">
        <v>7</v>
      </c>
      <c r="L6" s="129" t="s">
        <v>8</v>
      </c>
      <c r="M6" s="128" t="s">
        <v>7</v>
      </c>
      <c r="N6" s="129" t="s">
        <v>8</v>
      </c>
      <c r="O6" s="128" t="s">
        <v>7</v>
      </c>
      <c r="P6" s="129" t="s">
        <v>8</v>
      </c>
      <c r="Q6" s="128" t="s">
        <v>7</v>
      </c>
      <c r="R6" s="130" t="s">
        <v>8</v>
      </c>
      <c r="S6" s="128" t="s">
        <v>7</v>
      </c>
      <c r="T6" s="129" t="s">
        <v>8</v>
      </c>
    </row>
    <row r="7" spans="1:22" s="62" customFormat="1" ht="23.25" customHeight="1">
      <c r="A7" s="95">
        <v>12</v>
      </c>
      <c r="B7" s="131">
        <f>C7-2</f>
        <v>42551</v>
      </c>
      <c r="C7" s="132">
        <v>42553</v>
      </c>
      <c r="D7" s="133" t="s">
        <v>48</v>
      </c>
      <c r="E7" s="115">
        <f>F7-2*0.00699</f>
        <v>0.64623</v>
      </c>
      <c r="F7" s="116">
        <f>G7-0.0069*2</f>
        <v>0.66021</v>
      </c>
      <c r="G7" s="115">
        <f>H7-2*0.00699</f>
        <v>0.67401</v>
      </c>
      <c r="H7" s="116">
        <f>I7-0.0069*3</f>
        <v>0.68799</v>
      </c>
      <c r="I7" s="115">
        <f>J7-2*0.00699</f>
        <v>0.70869</v>
      </c>
      <c r="J7" s="116">
        <f>K7-0.00699*2</f>
        <v>0.72267</v>
      </c>
      <c r="K7" s="115">
        <f>L7-2*0.0069</f>
        <v>0.73665</v>
      </c>
      <c r="L7" s="116">
        <f>M7-0.00699*2</f>
        <v>0.7504500000000001</v>
      </c>
      <c r="M7" s="115">
        <f>N7-2*0.0068</f>
        <v>0.76443</v>
      </c>
      <c r="N7" s="116">
        <f>O7-0.00699*3</f>
        <v>0.77803</v>
      </c>
      <c r="O7" s="115">
        <f>P7-2*0.007</f>
        <v>0.799</v>
      </c>
      <c r="P7" s="116">
        <f>Q7-0.007*3</f>
        <v>0.8130000000000001</v>
      </c>
      <c r="Q7" s="115">
        <f>R7-2*0.0068</f>
        <v>0.8340000000000001</v>
      </c>
      <c r="R7" s="116">
        <f>S7-0.0069*2</f>
        <v>0.8476</v>
      </c>
      <c r="S7" s="115">
        <f>T7-2*0.0068</f>
        <v>0.8614</v>
      </c>
      <c r="T7" s="116">
        <v>0.875</v>
      </c>
      <c r="U7" s="93">
        <v>0.5</v>
      </c>
      <c r="V7" s="94">
        <f>T7+U7</f>
        <v>1.375</v>
      </c>
    </row>
    <row r="8" spans="1:22" s="62" customFormat="1" ht="23.25" customHeight="1">
      <c r="A8" s="95">
        <v>13</v>
      </c>
      <c r="B8" s="131">
        <f>C8-2</f>
        <v>42565</v>
      </c>
      <c r="C8" s="132">
        <v>42567</v>
      </c>
      <c r="D8" s="133" t="s">
        <v>49</v>
      </c>
      <c r="E8" s="115">
        <f>F8-2*0.00699</f>
        <v>0.64625</v>
      </c>
      <c r="F8" s="116">
        <f>G8-0.0069*2</f>
        <v>0.66023</v>
      </c>
      <c r="G8" s="115">
        <f>H8-2*0.00699</f>
        <v>0.67403</v>
      </c>
      <c r="H8" s="116">
        <f>I8-0.0069*3</f>
        <v>0.68801</v>
      </c>
      <c r="I8" s="115">
        <f>J8-2*0.00699</f>
        <v>0.7087100000000001</v>
      </c>
      <c r="J8" s="116">
        <f>K8-0.00699*2</f>
        <v>0.72269</v>
      </c>
      <c r="K8" s="115">
        <f>L8-2*0.0069</f>
        <v>0.73667</v>
      </c>
      <c r="L8" s="116">
        <f>M8-0.00699*2</f>
        <v>0.7504700000000001</v>
      </c>
      <c r="M8" s="115">
        <f>N8-2*0.0068</f>
        <v>0.7644500000000001</v>
      </c>
      <c r="N8" s="116">
        <f>O8-0.00699*3</f>
        <v>0.77805</v>
      </c>
      <c r="O8" s="115">
        <f>P8-2*0.00699</f>
        <v>0.7990200000000001</v>
      </c>
      <c r="P8" s="116">
        <f>Q8-0.007*3</f>
        <v>0.8130000000000001</v>
      </c>
      <c r="Q8" s="115">
        <f>R8-2*0.0068</f>
        <v>0.8340000000000001</v>
      </c>
      <c r="R8" s="116">
        <f>S8-0.0069*2</f>
        <v>0.8476</v>
      </c>
      <c r="S8" s="115">
        <f>T8-2*0.0068</f>
        <v>0.8614</v>
      </c>
      <c r="T8" s="116">
        <v>0.875</v>
      </c>
      <c r="U8" s="93">
        <v>0.3333333333333333</v>
      </c>
      <c r="V8" s="94">
        <f>T8+U8</f>
        <v>1.2083333333333333</v>
      </c>
    </row>
    <row r="9" spans="1:22" s="62" customFormat="1" ht="23.25" customHeight="1" thickBot="1">
      <c r="A9" s="95">
        <v>14</v>
      </c>
      <c r="B9" s="131">
        <f>C9-2</f>
        <v>42579</v>
      </c>
      <c r="C9" s="132">
        <v>42581</v>
      </c>
      <c r="D9" s="133" t="s">
        <v>50</v>
      </c>
      <c r="E9" s="115">
        <f>F9-2*0.00699</f>
        <v>0.64625</v>
      </c>
      <c r="F9" s="116">
        <f>G9-0.0069*2</f>
        <v>0.66023</v>
      </c>
      <c r="G9" s="115">
        <f>H9-2*0.00699</f>
        <v>0.67403</v>
      </c>
      <c r="H9" s="116">
        <f>I9-0.0069*3</f>
        <v>0.68801</v>
      </c>
      <c r="I9" s="115">
        <f>J9-2*0.00699</f>
        <v>0.7087100000000001</v>
      </c>
      <c r="J9" s="116">
        <f>K9-0.00699*2</f>
        <v>0.72269</v>
      </c>
      <c r="K9" s="115">
        <f>L9-2*0.0069</f>
        <v>0.73667</v>
      </c>
      <c r="L9" s="116">
        <f>M9-0.00699*2</f>
        <v>0.7504700000000001</v>
      </c>
      <c r="M9" s="115">
        <f>N9-2*0.0068</f>
        <v>0.7644500000000001</v>
      </c>
      <c r="N9" s="116">
        <f>O9-0.00699*3</f>
        <v>0.77805</v>
      </c>
      <c r="O9" s="115">
        <f>P9-2*0.00699</f>
        <v>0.7990200000000001</v>
      </c>
      <c r="P9" s="116">
        <f>Q9-0.007*3</f>
        <v>0.8130000000000001</v>
      </c>
      <c r="Q9" s="115">
        <f>R9-2*0.0068</f>
        <v>0.8340000000000001</v>
      </c>
      <c r="R9" s="116">
        <f>S9-0.0069*2</f>
        <v>0.8476</v>
      </c>
      <c r="S9" s="115">
        <f>T9-2*0.0068</f>
        <v>0.8614</v>
      </c>
      <c r="T9" s="116">
        <v>0.875</v>
      </c>
      <c r="U9" s="96">
        <v>0.5</v>
      </c>
      <c r="V9" s="97">
        <f>T9+U9</f>
        <v>1.375</v>
      </c>
    </row>
    <row r="10" spans="2:20" ht="12.75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2:20" ht="12.75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2:20" ht="15">
      <c r="B12" s="134"/>
      <c r="C12" s="135" t="s">
        <v>30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17"/>
      <c r="O12" s="117"/>
      <c r="P12" s="117"/>
      <c r="Q12" s="117"/>
      <c r="R12" s="117"/>
      <c r="S12" s="117"/>
      <c r="T12" s="117"/>
    </row>
    <row r="13" spans="2:20" ht="12.75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2:20" ht="12.7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2:20" ht="12.75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2:20" ht="12.75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2:20" ht="12.75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2:20" ht="12.75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2:20" ht="12.75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pans="2:20" ht="12.75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2:20" ht="12.75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pans="2:20" ht="12.75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2:20" ht="12.75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2:20" ht="12.7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2:20" ht="12.75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2:20" ht="12.7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</sheetData>
  <sheetProtection/>
  <mergeCells count="8">
    <mergeCell ref="R1:T1"/>
    <mergeCell ref="O5:P5"/>
    <mergeCell ref="Q5:R5"/>
    <mergeCell ref="S5:T5"/>
    <mergeCell ref="E5:F5"/>
    <mergeCell ref="G5:H5"/>
    <mergeCell ref="I5:J5"/>
    <mergeCell ref="K5:L5"/>
  </mergeCells>
  <printOptions/>
  <pageMargins left="0.15" right="0.55" top="0.69" bottom="1" header="0.36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Użytkownik systemu Windows</cp:lastModifiedBy>
  <cp:lastPrinted>2018-04-11T11:40:58Z</cp:lastPrinted>
  <dcterms:created xsi:type="dcterms:W3CDTF">2005-02-03T20:32:50Z</dcterms:created>
  <dcterms:modified xsi:type="dcterms:W3CDTF">2020-05-08T10:30:42Z</dcterms:modified>
  <cp:category/>
  <cp:version/>
  <cp:contentType/>
  <cp:contentStatus/>
</cp:coreProperties>
</file>