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8" activeTab="1"/>
  </bookViews>
  <sheets>
    <sheet name="Podził klatek" sheetId="1" r:id="rId1"/>
    <sheet name="Jazda kabiny 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<sst xmlns="http://schemas.openxmlformats.org/spreadsheetml/2006/main" count="60" uniqueCount="44">
  <si>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Miejscowość</t>
  </si>
  <si>
    <t>Rymanów</t>
  </si>
  <si>
    <t>Iwonicz</t>
  </si>
  <si>
    <t>Dukla</t>
  </si>
  <si>
    <t>od</t>
  </si>
  <si>
    <t>do</t>
  </si>
  <si>
    <t>Opłaconych</t>
  </si>
  <si>
    <t>Ilośc klatek</t>
  </si>
  <si>
    <t>Powieszchnia klatki</t>
  </si>
  <si>
    <t>Powierzcnia ogółem</t>
  </si>
  <si>
    <t>sztuk</t>
  </si>
  <si>
    <t>dł</t>
  </si>
  <si>
    <t>szer.</t>
  </si>
  <si>
    <t>Razem</t>
  </si>
  <si>
    <t>Powierzchnia na 1 gołebia</t>
  </si>
  <si>
    <t>PZHGP Oddział Krosno</t>
  </si>
  <si>
    <t>Sekcja</t>
  </si>
  <si>
    <t>Wymiar klatek w [cm]</t>
  </si>
  <si>
    <t>cm^2</t>
  </si>
  <si>
    <t>Samochód</t>
  </si>
  <si>
    <t>Pilzno</t>
  </si>
  <si>
    <t>Tuchów</t>
  </si>
  <si>
    <t xml:space="preserve">Data </t>
  </si>
  <si>
    <t xml:space="preserve"> koszowania</t>
  </si>
  <si>
    <t xml:space="preserve"> lotu</t>
  </si>
  <si>
    <t>Data</t>
  </si>
  <si>
    <t>Ilość klatek z wyliczenia na samochodzie</t>
  </si>
  <si>
    <t>Ilość klatek po zaokrągleniu na samochodzie</t>
  </si>
  <si>
    <t>Ilość klatek z wyliczenia na przyczepie</t>
  </si>
  <si>
    <t>Ilość klatek po zaokrągleniu na przyczepie</t>
  </si>
  <si>
    <t>Koszowanie gołębi na punktach wkładań rozpoczyna się 3 godziny przed przyjazdem kabiny</t>
  </si>
  <si>
    <t>DUKLA dn, 20.04.2021 r.</t>
  </si>
  <si>
    <t>Gubin 1</t>
  </si>
  <si>
    <t>Gubin 2</t>
  </si>
  <si>
    <t>Magdeburg -1</t>
  </si>
  <si>
    <t>Bruksela</t>
  </si>
  <si>
    <t>Magdeburg -2</t>
  </si>
  <si>
    <t>Harmonogram załadunku gołębi na loty  w sezonie lotowym 2021</t>
  </si>
  <si>
    <t>Opole-Grudzice 1</t>
  </si>
  <si>
    <t>Opole-Grudzice 2</t>
  </si>
  <si>
    <t>Opole-Grudzice 3</t>
  </si>
  <si>
    <t>Opole-Grudzice 4</t>
  </si>
  <si>
    <t>Żary</t>
  </si>
  <si>
    <t>Brzeg - Skarpierz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</si>
</sst>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  <numFmt numFmtId="166" formatCode="0.0"/>
    <numFmt numFmtId="167" formatCode="#,##0.00\ &quot;zł&quot;"/>
    <numFmt numFmtId="168" formatCode="d\ mmm\ 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/yyyy"/>
  </numFmts>
  <fonts count="32">
    <font>
      <sz val="10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10"/>
      <color indexed="9"/>
      <name val="Arial CE"/>
      <family val="2"/>
    </font>
    <font>
      <sz val="10"/>
      <color theme="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5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5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5" fontId="1" fillId="0" borderId="1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5" xfId="0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7" fillId="0" borderId="14" xfId="0" applyFont="1" applyBorder="1" applyAlignment="1">
      <alignment horizontal="left"/>
    </xf>
    <xf numFmtId="2" fontId="25" fillId="0" borderId="15" xfId="0" applyNumberFormat="1" applyFont="1" applyBorder="1" applyAlignment="1">
      <alignment/>
    </xf>
    <xf numFmtId="1" fontId="25" fillId="0" borderId="21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0" fontId="0" fillId="0" borderId="19" xfId="0" applyNumberFormat="1" applyBorder="1" applyAlignment="1">
      <alignment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4" fillId="0" borderId="0" xfId="0" applyFont="1" applyAlignment="1">
      <alignment vertical="center"/>
    </xf>
    <xf numFmtId="0" fontId="23" fillId="0" borderId="25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2" fillId="0" borderId="27" xfId="0" applyFont="1" applyFill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168" fontId="0" fillId="0" borderId="15" xfId="0" applyNumberFormat="1" applyFont="1" applyBorder="1" applyAlignment="1">
      <alignment/>
    </xf>
    <xf numFmtId="0" fontId="23" fillId="0" borderId="15" xfId="0" applyFont="1" applyBorder="1" applyAlignment="1">
      <alignment/>
    </xf>
    <xf numFmtId="164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0" fillId="0" borderId="32" xfId="0" applyNumberFormat="1" applyFont="1" applyBorder="1" applyAlignment="1">
      <alignment vertical="center"/>
    </xf>
    <xf numFmtId="20" fontId="0" fillId="0" borderId="3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168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0" fontId="0" fillId="0" borderId="15" xfId="0" applyFont="1" applyBorder="1" applyAlignment="1">
      <alignment wrapText="1"/>
    </xf>
    <xf numFmtId="164" fontId="0" fillId="0" borderId="14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20" fontId="0" fillId="0" borderId="36" xfId="0" applyNumberFormat="1" applyFont="1" applyBorder="1" applyAlignment="1">
      <alignment vertical="center"/>
    </xf>
    <xf numFmtId="20" fontId="0" fillId="0" borderId="28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16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0" fontId="27" fillId="0" borderId="30" xfId="0" applyFont="1" applyBorder="1" applyAlignment="1">
      <alignment horizontal="left"/>
    </xf>
    <xf numFmtId="0" fontId="23" fillId="0" borderId="3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" fontId="22" fillId="0" borderId="27" xfId="0" applyNumberFormat="1" applyFont="1" applyBorder="1" applyAlignment="1">
      <alignment horizontal="center"/>
    </xf>
    <xf numFmtId="2" fontId="25" fillId="0" borderId="27" xfId="0" applyNumberFormat="1" applyFont="1" applyBorder="1" applyAlignment="1">
      <alignment/>
    </xf>
    <xf numFmtId="1" fontId="25" fillId="0" borderId="4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0" fontId="26" fillId="0" borderId="41" xfId="0" applyFont="1" applyFill="1" applyBorder="1" applyAlignment="1">
      <alignment horizontal="right"/>
    </xf>
    <xf numFmtId="0" fontId="27" fillId="0" borderId="42" xfId="0" applyFont="1" applyBorder="1" applyAlignment="1">
      <alignment horizontal="center"/>
    </xf>
    <xf numFmtId="166" fontId="26" fillId="0" borderId="42" xfId="0" applyNumberFormat="1" applyFont="1" applyBorder="1" applyAlignment="1">
      <alignment horizontal="center"/>
    </xf>
    <xf numFmtId="1" fontId="26" fillId="0" borderId="42" xfId="0" applyNumberFormat="1" applyFont="1" applyBorder="1" applyAlignment="1">
      <alignment horizontal="center"/>
    </xf>
    <xf numFmtId="166" fontId="26" fillId="0" borderId="42" xfId="0" applyNumberFormat="1" applyFont="1" applyBorder="1" applyAlignment="1">
      <alignment/>
    </xf>
    <xf numFmtId="166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5" fontId="1" fillId="0" borderId="15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/>
    </xf>
    <xf numFmtId="164" fontId="3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4" fontId="31" fillId="0" borderId="1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/>
    </xf>
    <xf numFmtId="164" fontId="31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5" fontId="1" fillId="0" borderId="27" xfId="0" applyNumberFormat="1" applyFont="1" applyBorder="1" applyAlignment="1">
      <alignment horizontal="center" vertical="center"/>
    </xf>
    <xf numFmtId="168" fontId="0" fillId="0" borderId="2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68" fontId="0" fillId="0" borderId="45" xfId="0" applyNumberFormat="1" applyFont="1" applyBorder="1" applyAlignment="1">
      <alignment horizontal="center"/>
    </xf>
    <xf numFmtId="0" fontId="23" fillId="0" borderId="45" xfId="0" applyFont="1" applyBorder="1" applyAlignment="1">
      <alignment/>
    </xf>
    <xf numFmtId="164" fontId="31" fillId="0" borderId="3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5" fontId="1" fillId="0" borderId="13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164" fontId="31" fillId="0" borderId="1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5" fontId="1" fillId="0" borderId="17" xfId="0" applyNumberFormat="1" applyFont="1" applyBorder="1" applyAlignment="1">
      <alignment horizontal="center" vertical="center"/>
    </xf>
    <xf numFmtId="168" fontId="0" fillId="0" borderId="17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Layout" workbookViewId="0" topLeftCell="A1">
      <selection activeCell="M6" sqref="M6"/>
    </sheetView>
  </sheetViews>
  <sheetFormatPr defaultColWidth="9.00390625" defaultRowHeight="12.75"/>
  <cols>
    <col min="1" max="1" width="20.75390625" style="0" customWidth="1"/>
    <col min="2" max="2" width="12.875" style="0" customWidth="1"/>
    <col min="3" max="3" width="15.875" style="0" customWidth="1"/>
    <col min="4" max="4" width="18.375" style="0" customWidth="1"/>
    <col min="5" max="5" width="15.25390625" style="0" customWidth="1"/>
    <col min="6" max="6" width="16.375" style="0" customWidth="1"/>
    <col min="7" max="10" width="7.875" style="0" customWidth="1"/>
    <col min="11" max="12" width="9.125" style="0" hidden="1" customWidth="1"/>
  </cols>
  <sheetData>
    <row r="1" spans="2:7" ht="15.75" customHeight="1">
      <c r="B1" s="1"/>
      <c r="C1" s="1"/>
      <c r="D1" s="1"/>
      <c r="E1" s="1" t="s">
        <v>11</v>
      </c>
      <c r="F1" s="1"/>
      <c r="G1" s="37" t="s">
        <v>12</v>
      </c>
    </row>
    <row r="2" spans="1:7" ht="15.75" customHeight="1">
      <c r="A2" s="14" t="s">
        <v>17</v>
      </c>
      <c r="B2" s="15"/>
      <c r="C2" s="2"/>
      <c r="D2" s="2"/>
      <c r="E2" s="2">
        <v>100</v>
      </c>
      <c r="F2" s="2"/>
      <c r="G2" s="38">
        <v>60</v>
      </c>
    </row>
    <row r="3" spans="1:7" ht="15.75" customHeight="1">
      <c r="A3" s="14" t="s">
        <v>8</v>
      </c>
      <c r="B3" s="15"/>
      <c r="C3" s="2"/>
      <c r="D3" s="2"/>
      <c r="E3" s="2">
        <f>E2*G2</f>
        <v>6000</v>
      </c>
      <c r="F3" s="2"/>
      <c r="G3" t="s">
        <v>18</v>
      </c>
    </row>
    <row r="4" spans="1:7" ht="15.75" customHeight="1">
      <c r="A4" s="14" t="s">
        <v>7</v>
      </c>
      <c r="B4" s="15"/>
      <c r="C4" s="2"/>
      <c r="D4" s="2"/>
      <c r="E4" s="2">
        <v>126</v>
      </c>
      <c r="F4" s="2"/>
      <c r="G4" t="s">
        <v>10</v>
      </c>
    </row>
    <row r="5" spans="1:7" ht="15.75" customHeight="1">
      <c r="A5" s="14" t="s">
        <v>9</v>
      </c>
      <c r="B5" s="15"/>
      <c r="C5" s="2"/>
      <c r="D5" s="2"/>
      <c r="E5" s="2">
        <f>E3*E4</f>
        <v>756000</v>
      </c>
      <c r="F5" s="2"/>
      <c r="G5" t="s">
        <v>18</v>
      </c>
    </row>
    <row r="6" spans="1:7" ht="15.75" customHeight="1" thickBot="1">
      <c r="A6" s="14" t="s">
        <v>14</v>
      </c>
      <c r="B6" s="15"/>
      <c r="C6" s="2"/>
      <c r="D6" s="2"/>
      <c r="E6" s="2">
        <f>E5/B13</f>
        <v>250.08269930532583</v>
      </c>
      <c r="F6" s="2"/>
      <c r="G6" s="2" t="s">
        <v>18</v>
      </c>
    </row>
    <row r="7" spans="3:10" ht="15.75" customHeight="1" thickBot="1">
      <c r="C7" s="32">
        <v>1</v>
      </c>
      <c r="D7" s="2"/>
      <c r="E7" s="32"/>
      <c r="F7" s="2"/>
      <c r="G7" s="120" t="s">
        <v>19</v>
      </c>
      <c r="H7" s="121"/>
      <c r="I7" s="122"/>
      <c r="J7" s="123"/>
    </row>
    <row r="8" spans="1:10" ht="45" customHeight="1">
      <c r="A8" s="25" t="s">
        <v>16</v>
      </c>
      <c r="B8" s="25" t="s">
        <v>6</v>
      </c>
      <c r="C8" s="26" t="s">
        <v>26</v>
      </c>
      <c r="D8" s="26" t="s">
        <v>27</v>
      </c>
      <c r="E8" s="26" t="s">
        <v>28</v>
      </c>
      <c r="F8" s="27" t="s">
        <v>29</v>
      </c>
      <c r="G8" s="33" t="s">
        <v>4</v>
      </c>
      <c r="H8" s="34" t="s">
        <v>5</v>
      </c>
      <c r="I8" s="22"/>
      <c r="J8" s="23"/>
    </row>
    <row r="9" spans="1:12" ht="15.75" customHeight="1">
      <c r="A9" s="84" t="s">
        <v>3</v>
      </c>
      <c r="B9" s="45">
        <v>1602</v>
      </c>
      <c r="C9" s="46">
        <f>(B9*$E$6/$E$3)*$C$7</f>
        <v>66.77208071452199</v>
      </c>
      <c r="D9" s="88">
        <v>67</v>
      </c>
      <c r="E9" s="89"/>
      <c r="F9" s="90"/>
      <c r="G9" s="91">
        <v>1</v>
      </c>
      <c r="H9" s="92">
        <v>67</v>
      </c>
      <c r="I9" s="21"/>
      <c r="J9" s="16"/>
      <c r="K9" s="3">
        <f>D9+F9</f>
        <v>67</v>
      </c>
      <c r="L9" t="e">
        <f>(#REF!/$K$13)*K9</f>
        <v>#REF!</v>
      </c>
    </row>
    <row r="10" spans="1:12" ht="15.75" customHeight="1">
      <c r="A10" s="28" t="s">
        <v>2</v>
      </c>
      <c r="B10" s="19">
        <v>651</v>
      </c>
      <c r="C10" s="20">
        <f>(B10*$E$6/$E$3)*$C$7</f>
        <v>27.13397287462785</v>
      </c>
      <c r="D10" s="31">
        <v>27</v>
      </c>
      <c r="E10" s="29"/>
      <c r="F10" s="30"/>
      <c r="G10" s="35">
        <f>H9+1</f>
        <v>68</v>
      </c>
      <c r="H10" s="36">
        <v>94</v>
      </c>
      <c r="I10" s="24"/>
      <c r="J10" s="16"/>
      <c r="K10" s="3">
        <f>D10+F10</f>
        <v>27</v>
      </c>
      <c r="L10" t="e">
        <f>(#REF!/$K$13)*K10</f>
        <v>#REF!</v>
      </c>
    </row>
    <row r="11" spans="1:12" ht="15.75" customHeight="1">
      <c r="A11" s="28" t="s">
        <v>1</v>
      </c>
      <c r="B11" s="19">
        <v>770</v>
      </c>
      <c r="C11" s="20">
        <f>(B11*$E$6/$E$3)*$C$7</f>
        <v>32.093946410850144</v>
      </c>
      <c r="D11" s="31">
        <v>32</v>
      </c>
      <c r="E11" s="29"/>
      <c r="F11" s="30"/>
      <c r="G11" s="35">
        <f>H10+1</f>
        <v>95</v>
      </c>
      <c r="H11" s="36">
        <v>126</v>
      </c>
      <c r="I11" s="24"/>
      <c r="J11" s="16"/>
      <c r="K11" s="3">
        <f>D11+F11</f>
        <v>32</v>
      </c>
      <c r="L11" t="e">
        <f>(#REF!/$K$13)*K11</f>
        <v>#REF!</v>
      </c>
    </row>
    <row r="12" spans="1:12" ht="15.75" customHeight="1" thickBot="1">
      <c r="A12" s="28"/>
      <c r="B12" s="19"/>
      <c r="C12" s="20"/>
      <c r="D12" s="31"/>
      <c r="E12" s="29"/>
      <c r="F12" s="30"/>
      <c r="G12" s="35"/>
      <c r="H12" s="36"/>
      <c r="I12" s="24"/>
      <c r="J12" s="16"/>
      <c r="K12" s="3">
        <f>D12+F12</f>
        <v>0</v>
      </c>
      <c r="L12" t="e">
        <f>(#REF!/$K$13)*K12</f>
        <v>#REF!</v>
      </c>
    </row>
    <row r="13" spans="1:12" ht="18.75" thickBot="1">
      <c r="A13" s="93" t="s">
        <v>13</v>
      </c>
      <c r="B13" s="94">
        <f>SUM(B9:B12)</f>
        <v>3023</v>
      </c>
      <c r="C13" s="95">
        <f>(B13*$E$6/$E$3)*C7</f>
        <v>126</v>
      </c>
      <c r="D13" s="96">
        <f>SUM(D9:D12)</f>
        <v>126</v>
      </c>
      <c r="E13" s="97"/>
      <c r="F13" s="98"/>
      <c r="G13" s="99"/>
      <c r="H13" s="100"/>
      <c r="K13" s="3">
        <f>SUM(K9:K12)</f>
        <v>126</v>
      </c>
      <c r="L13" t="e">
        <f>SUM(L9:L12)</f>
        <v>#REF!</v>
      </c>
    </row>
    <row r="14" spans="3:8" ht="12.75">
      <c r="C14" s="12"/>
      <c r="D14" s="12"/>
      <c r="E14" s="12"/>
      <c r="F14" s="12"/>
      <c r="G14" s="12"/>
      <c r="H14" s="12"/>
    </row>
  </sheetData>
  <sheetProtection/>
  <mergeCells count="2">
    <mergeCell ref="G7:H7"/>
    <mergeCell ref="I7:J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CE,Pogrubiony"&amp;24Podział kabiny na loty gołębi dorosłych 2021
&amp;R&amp;12DUKLA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.25390625" style="55" customWidth="1"/>
    <col min="2" max="2" width="13.25390625" style="55" customWidth="1"/>
    <col min="3" max="3" width="14.00390625" style="55" customWidth="1"/>
    <col min="4" max="4" width="22.625" style="55" customWidth="1"/>
    <col min="5" max="5" width="10.375" style="55" customWidth="1"/>
    <col min="6" max="6" width="10.00390625" style="55" customWidth="1"/>
    <col min="7" max="7" width="7.125" style="55" customWidth="1"/>
    <col min="8" max="8" width="7.875" style="55" customWidth="1"/>
    <col min="9" max="9" width="7.125" style="55" customWidth="1"/>
    <col min="10" max="10" width="8.75390625" style="55" customWidth="1"/>
    <col min="11" max="12" width="7.125" style="55" customWidth="1"/>
    <col min="13" max="13" width="9.00390625" style="55" customWidth="1"/>
    <col min="14" max="14" width="7.125" style="55" customWidth="1"/>
    <col min="15" max="18" width="5.625" style="55" customWidth="1"/>
    <col min="19" max="20" width="5.375" style="55" hidden="1" customWidth="1"/>
    <col min="21" max="16384" width="9.125" style="55" customWidth="1"/>
  </cols>
  <sheetData>
    <row r="1" spans="1:14" ht="18" customHeight="1">
      <c r="A1" s="17" t="s">
        <v>15</v>
      </c>
      <c r="J1" s="13"/>
      <c r="K1" s="126" t="s">
        <v>31</v>
      </c>
      <c r="L1" s="127"/>
      <c r="M1" s="127"/>
      <c r="N1" s="13"/>
    </row>
    <row r="2" spans="1:32" ht="21.75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ht="18" customHeight="1" thickBot="1">
      <c r="E3" s="39" t="s">
        <v>19</v>
      </c>
    </row>
    <row r="4" spans="1:21" s="66" customFormat="1" ht="18" customHeight="1">
      <c r="A4" s="41"/>
      <c r="B4" s="42" t="s">
        <v>25</v>
      </c>
      <c r="C4" s="87" t="s">
        <v>22</v>
      </c>
      <c r="D4" s="85" t="s">
        <v>16</v>
      </c>
      <c r="E4" s="128"/>
      <c r="F4" s="129"/>
      <c r="G4" s="128" t="s">
        <v>1</v>
      </c>
      <c r="H4" s="129"/>
      <c r="I4" s="128" t="s">
        <v>2</v>
      </c>
      <c r="J4" s="129"/>
      <c r="K4" s="128" t="s">
        <v>3</v>
      </c>
      <c r="L4" s="129"/>
      <c r="M4" s="124"/>
      <c r="N4" s="124"/>
      <c r="O4" s="124"/>
      <c r="P4" s="124"/>
      <c r="Q4" s="124"/>
      <c r="R4" s="124"/>
      <c r="S4" s="63"/>
      <c r="T4" s="63"/>
      <c r="U4" s="63"/>
    </row>
    <row r="5" spans="1:21" s="66" customFormat="1" ht="13.5" customHeight="1" thickBot="1">
      <c r="A5" s="43"/>
      <c r="B5" s="44" t="s">
        <v>23</v>
      </c>
      <c r="C5" s="40" t="s">
        <v>24</v>
      </c>
      <c r="D5" s="86" t="s">
        <v>0</v>
      </c>
      <c r="E5" s="101" t="s">
        <v>4</v>
      </c>
      <c r="F5" s="102" t="s">
        <v>5</v>
      </c>
      <c r="G5" s="101" t="s">
        <v>4</v>
      </c>
      <c r="H5" s="102" t="s">
        <v>5</v>
      </c>
      <c r="I5" s="101" t="s">
        <v>4</v>
      </c>
      <c r="J5" s="102" t="s">
        <v>5</v>
      </c>
      <c r="K5" s="101" t="s">
        <v>4</v>
      </c>
      <c r="L5" s="102" t="s">
        <v>5</v>
      </c>
      <c r="M5" s="63"/>
      <c r="N5" s="63"/>
      <c r="O5" s="63"/>
      <c r="P5" s="63"/>
      <c r="Q5" s="63"/>
      <c r="R5" s="63"/>
      <c r="S5" s="63"/>
      <c r="T5" s="63"/>
      <c r="U5" s="63"/>
    </row>
    <row r="6" spans="1:21" s="66" customFormat="1" ht="4.5" customHeight="1" hidden="1">
      <c r="A6" s="67"/>
      <c r="B6" s="63"/>
      <c r="C6" s="63"/>
      <c r="D6" s="63"/>
      <c r="E6" s="4"/>
      <c r="F6" s="5"/>
      <c r="G6" s="4"/>
      <c r="H6" s="5"/>
      <c r="I6" s="4"/>
      <c r="J6" s="5"/>
      <c r="K6" s="4"/>
      <c r="L6" s="5"/>
      <c r="M6" s="63"/>
      <c r="N6" s="63"/>
      <c r="O6" s="63"/>
      <c r="P6" s="63"/>
      <c r="Q6" s="63"/>
      <c r="R6" s="63"/>
      <c r="S6" s="63"/>
      <c r="T6" s="63"/>
      <c r="U6" s="63"/>
    </row>
    <row r="7" spans="1:20" ht="26.25" customHeight="1" hidden="1" thickBot="1">
      <c r="A7" s="6">
        <v>0</v>
      </c>
      <c r="B7" s="7">
        <f>C7</f>
        <v>39927</v>
      </c>
      <c r="C7" s="68">
        <v>39927</v>
      </c>
      <c r="D7" s="69" t="s">
        <v>20</v>
      </c>
      <c r="E7" s="47" t="e">
        <f>F7-1.5*0.0068</f>
        <v>#REF!</v>
      </c>
      <c r="F7" s="48" t="e">
        <f>G7-2*0.00699</f>
        <v>#REF!</v>
      </c>
      <c r="G7" s="47" t="e">
        <f>H7-1.5*0.007</f>
        <v>#REF!</v>
      </c>
      <c r="H7" s="48" t="e">
        <f>I7-0.00699*2</f>
        <v>#REF!</v>
      </c>
      <c r="I7" s="47" t="e">
        <f>J7-1.5*0.007</f>
        <v>#REF!</v>
      </c>
      <c r="J7" s="48" t="e">
        <f>K7-0.00699*3</f>
        <v>#REF!</v>
      </c>
      <c r="K7" s="47" t="e">
        <f>L7-1.5*0.007</f>
        <v>#REF!</v>
      </c>
      <c r="L7" s="48" t="e">
        <f>M7-2*0.0069</f>
        <v>#REF!</v>
      </c>
      <c r="M7" s="70" t="e">
        <f>N7-1.5*0.007</f>
        <v>#REF!</v>
      </c>
      <c r="N7" s="71" t="e">
        <f>O7-3*0.0069</f>
        <v>#REF!</v>
      </c>
      <c r="O7" s="72" t="e">
        <f>P7-1.5*0.007</f>
        <v>#REF!</v>
      </c>
      <c r="P7" s="71" t="e">
        <f>Q7-2*0.0069</f>
        <v>#REF!</v>
      </c>
      <c r="Q7" s="72" t="e">
        <f>R7-1.5*0.007</f>
        <v>#REF!</v>
      </c>
      <c r="R7" s="71" t="e">
        <f>#REF!-2*0.0069</f>
        <v>#REF!</v>
      </c>
      <c r="S7" s="64">
        <v>0.16666666666666666</v>
      </c>
      <c r="T7" s="65" t="e">
        <f>#REF!+S7</f>
        <v>#REF!</v>
      </c>
    </row>
    <row r="8" spans="1:20" ht="26.25" customHeight="1" hidden="1" thickBot="1">
      <c r="A8" s="8">
        <v>0</v>
      </c>
      <c r="B8" s="9">
        <f>C8</f>
        <v>39928</v>
      </c>
      <c r="C8" s="57">
        <v>39928</v>
      </c>
      <c r="D8" s="73" t="s">
        <v>20</v>
      </c>
      <c r="E8" s="49" t="e">
        <f>F8-1.5*0.0068</f>
        <v>#REF!</v>
      </c>
      <c r="F8" s="50" t="e">
        <f>G8-2*0.00699</f>
        <v>#REF!</v>
      </c>
      <c r="G8" s="49" t="e">
        <f>H8-1.5*0.007</f>
        <v>#REF!</v>
      </c>
      <c r="H8" s="50" t="e">
        <f>I8-0.00699*2</f>
        <v>#REF!</v>
      </c>
      <c r="I8" s="49" t="e">
        <f>J8-1.5*0.007</f>
        <v>#REF!</v>
      </c>
      <c r="J8" s="50" t="e">
        <f>K8-0.00699*3</f>
        <v>#REF!</v>
      </c>
      <c r="K8" s="49" t="e">
        <f>L8-1.5*0.007</f>
        <v>#REF!</v>
      </c>
      <c r="L8" s="50" t="e">
        <f>M8-2*0.0069</f>
        <v>#REF!</v>
      </c>
      <c r="M8" s="76" t="e">
        <f>N8-1.5*0.007</f>
        <v>#REF!</v>
      </c>
      <c r="N8" s="75" t="e">
        <f>O8-3*0.0069</f>
        <v>#REF!</v>
      </c>
      <c r="O8" s="74" t="e">
        <f>P8-1.5*0.007</f>
        <v>#REF!</v>
      </c>
      <c r="P8" s="75" t="e">
        <f>Q8-2*0.0069</f>
        <v>#REF!</v>
      </c>
      <c r="Q8" s="74" t="e">
        <f>R8-1.5*0.007</f>
        <v>#REF!</v>
      </c>
      <c r="R8" s="75" t="e">
        <f>#REF!-2*0.0069</f>
        <v>#REF!</v>
      </c>
      <c r="S8" s="77">
        <v>0.208333333333333</v>
      </c>
      <c r="T8" s="78" t="e">
        <f>#REF!+S8</f>
        <v>#REF!</v>
      </c>
    </row>
    <row r="9" spans="1:20" ht="26.25" customHeight="1" hidden="1" thickBot="1">
      <c r="A9" s="10">
        <v>0</v>
      </c>
      <c r="B9" s="11">
        <f>C9</f>
        <v>39934</v>
      </c>
      <c r="C9" s="79">
        <v>39934</v>
      </c>
      <c r="D9" s="80" t="s">
        <v>21</v>
      </c>
      <c r="E9" s="51" t="e">
        <f>F9-1.5*0.0068</f>
        <v>#REF!</v>
      </c>
      <c r="F9" s="52" t="e">
        <f>G9-2*0.00699</f>
        <v>#REF!</v>
      </c>
      <c r="G9" s="51" t="e">
        <f>H9-1.5*0.007</f>
        <v>#REF!</v>
      </c>
      <c r="H9" s="52" t="e">
        <f>I9-0.00699*2</f>
        <v>#REF!</v>
      </c>
      <c r="I9" s="51" t="e">
        <f>J9-1.5*0.007</f>
        <v>#REF!</v>
      </c>
      <c r="J9" s="52" t="e">
        <f>K9-0.00699*3</f>
        <v>#REF!</v>
      </c>
      <c r="K9" s="53" t="e">
        <f>L9-1.5*0.007</f>
        <v>#REF!</v>
      </c>
      <c r="L9" s="54" t="e">
        <f>M9-2*0.0069</f>
        <v>#REF!</v>
      </c>
      <c r="M9" s="83" t="e">
        <f>N9-1.5*0.007</f>
        <v>#REF!</v>
      </c>
      <c r="N9" s="82" t="e">
        <f>O9-3*0.0069</f>
        <v>#REF!</v>
      </c>
      <c r="O9" s="81" t="e">
        <f>P9-1.5*0.007</f>
        <v>#REF!</v>
      </c>
      <c r="P9" s="82" t="e">
        <f>Q9-2*0.0069</f>
        <v>#REF!</v>
      </c>
      <c r="Q9" s="81" t="e">
        <f>R9-1.5*0.007</f>
        <v>#REF!</v>
      </c>
      <c r="R9" s="82" t="e">
        <f>#REF!-2*0.0069</f>
        <v>#REF!</v>
      </c>
      <c r="S9" s="77">
        <v>0.208333333333333</v>
      </c>
      <c r="T9" s="78" t="e">
        <f>#REF!+S9</f>
        <v>#REF!</v>
      </c>
    </row>
    <row r="10" spans="1:12" ht="18.75" customHeight="1">
      <c r="A10" s="56">
        <v>1</v>
      </c>
      <c r="B10" s="106">
        <f aca="true" t="shared" si="0" ref="B10:B20">C10-1</f>
        <v>44338</v>
      </c>
      <c r="C10" s="107">
        <v>44339</v>
      </c>
      <c r="D10" s="58" t="s">
        <v>38</v>
      </c>
      <c r="E10" s="108">
        <f aca="true" t="shared" si="1" ref="E10:E19">F10-2*0.0068</f>
        <v>-0.0136</v>
      </c>
      <c r="F10" s="104"/>
      <c r="G10" s="103">
        <f>H10-2*0.0069</f>
        <v>0.6806444444444445</v>
      </c>
      <c r="H10" s="104">
        <v>0.6944444444444445</v>
      </c>
      <c r="I10" s="103">
        <f>J10-2*0.0069</f>
        <v>0.7084222222222222</v>
      </c>
      <c r="J10" s="105">
        <v>0.7222222222222222</v>
      </c>
      <c r="K10" s="103">
        <f>L10-2*0.0068</f>
        <v>0.7364</v>
      </c>
      <c r="L10" s="104">
        <v>0.75</v>
      </c>
    </row>
    <row r="11" spans="1:12" ht="20.25" customHeight="1">
      <c r="A11" s="56">
        <v>2</v>
      </c>
      <c r="B11" s="106">
        <f t="shared" si="0"/>
        <v>44345</v>
      </c>
      <c r="C11" s="107">
        <v>44346</v>
      </c>
      <c r="D11" s="58" t="s">
        <v>43</v>
      </c>
      <c r="E11" s="108">
        <f t="shared" si="1"/>
        <v>-0.0136</v>
      </c>
      <c r="F11" s="104"/>
      <c r="G11" s="103">
        <f>H11-2*0.0069</f>
        <v>0.6806444444444445</v>
      </c>
      <c r="H11" s="104">
        <v>0.6944444444444445</v>
      </c>
      <c r="I11" s="103">
        <f>J11-2*0.0069</f>
        <v>0.7084222222222222</v>
      </c>
      <c r="J11" s="105">
        <v>0.7222222222222222</v>
      </c>
      <c r="K11" s="103">
        <f>L11-2*0.0068</f>
        <v>0.7364</v>
      </c>
      <c r="L11" s="104">
        <v>0.75</v>
      </c>
    </row>
    <row r="12" spans="1:12" ht="19.5" customHeight="1">
      <c r="A12" s="56">
        <v>3</v>
      </c>
      <c r="B12" s="106">
        <f t="shared" si="0"/>
        <v>44352</v>
      </c>
      <c r="C12" s="107">
        <v>44353</v>
      </c>
      <c r="D12" s="58" t="s">
        <v>32</v>
      </c>
      <c r="E12" s="108">
        <f t="shared" si="1"/>
        <v>-0.0136</v>
      </c>
      <c r="F12" s="104"/>
      <c r="G12" s="103">
        <f>H12-2*0.0069</f>
        <v>0.4723111111111111</v>
      </c>
      <c r="H12" s="104">
        <v>0.4861111111111111</v>
      </c>
      <c r="I12" s="103">
        <f>J12-2*0.0069</f>
        <v>0.5000888888888889</v>
      </c>
      <c r="J12" s="105">
        <v>0.513888888888889</v>
      </c>
      <c r="K12" s="103">
        <f>L12-2*0.0068</f>
        <v>0.5280666666666667</v>
      </c>
      <c r="L12" s="104">
        <v>0.5416666666666666</v>
      </c>
    </row>
    <row r="13" spans="1:12" ht="18.75" customHeight="1">
      <c r="A13" s="56">
        <v>4</v>
      </c>
      <c r="B13" s="106">
        <f t="shared" si="0"/>
        <v>44359</v>
      </c>
      <c r="C13" s="107">
        <v>44360</v>
      </c>
      <c r="D13" s="58" t="s">
        <v>33</v>
      </c>
      <c r="E13" s="108">
        <f t="shared" si="1"/>
        <v>-0.0136</v>
      </c>
      <c r="F13" s="104"/>
      <c r="G13" s="103">
        <f>H13-2*0.0069</f>
        <v>0.4723111111111111</v>
      </c>
      <c r="H13" s="104">
        <v>0.4861111111111111</v>
      </c>
      <c r="I13" s="103">
        <f>J13-2*0.0069</f>
        <v>0.5000888888888889</v>
      </c>
      <c r="J13" s="105">
        <v>0.513888888888889</v>
      </c>
      <c r="K13" s="103">
        <f>L13-2*0.0068</f>
        <v>0.5280666666666667</v>
      </c>
      <c r="L13" s="104">
        <v>0.5416666666666666</v>
      </c>
    </row>
    <row r="14" spans="1:14" ht="18.75" customHeight="1">
      <c r="A14" s="56">
        <v>5</v>
      </c>
      <c r="B14" s="106">
        <f t="shared" si="0"/>
        <v>44366</v>
      </c>
      <c r="C14" s="107">
        <v>44367</v>
      </c>
      <c r="D14" s="58" t="s">
        <v>39</v>
      </c>
      <c r="E14" s="108">
        <f t="shared" si="1"/>
        <v>-0.0136</v>
      </c>
      <c r="F14" s="104"/>
      <c r="G14" s="103">
        <f>H14-2*0.0069</f>
        <v>0.6806444444444445</v>
      </c>
      <c r="H14" s="104">
        <v>0.6944444444444445</v>
      </c>
      <c r="I14" s="103">
        <f>J14-2*0.0069</f>
        <v>0.7084222222222222</v>
      </c>
      <c r="J14" s="105">
        <v>0.7222222222222222</v>
      </c>
      <c r="K14" s="103">
        <f>L14-2*0.0068</f>
        <v>0.7364</v>
      </c>
      <c r="L14" s="104">
        <v>0.75</v>
      </c>
      <c r="N14" s="109"/>
    </row>
    <row r="15" spans="1:12" ht="18.75" customHeight="1">
      <c r="A15" s="56">
        <v>6</v>
      </c>
      <c r="B15" s="106">
        <f>C15-2</f>
        <v>44372</v>
      </c>
      <c r="C15" s="107">
        <v>44374</v>
      </c>
      <c r="D15" s="58" t="s">
        <v>42</v>
      </c>
      <c r="E15" s="108">
        <f t="shared" si="1"/>
        <v>-0.0136</v>
      </c>
      <c r="F15" s="104"/>
      <c r="G15" s="103">
        <f>H15-2*0.0069</f>
        <v>0.4723111111111111</v>
      </c>
      <c r="H15" s="104">
        <v>0.4861111111111111</v>
      </c>
      <c r="I15" s="103">
        <f>J15-2*0.0069</f>
        <v>0.5000888888888889</v>
      </c>
      <c r="J15" s="105">
        <v>0.513888888888889</v>
      </c>
      <c r="K15" s="103">
        <f>L15-2*0.0068</f>
        <v>0.5280666666666667</v>
      </c>
      <c r="L15" s="104">
        <v>0.5416666666666666</v>
      </c>
    </row>
    <row r="16" spans="1:12" ht="20.25" customHeight="1">
      <c r="A16" s="56">
        <v>7</v>
      </c>
      <c r="B16" s="106">
        <f>C16-1</f>
        <v>44380</v>
      </c>
      <c r="C16" s="107">
        <v>44381</v>
      </c>
      <c r="D16" s="58" t="s">
        <v>40</v>
      </c>
      <c r="E16" s="108">
        <f t="shared" si="1"/>
        <v>-0.0136</v>
      </c>
      <c r="F16" s="104"/>
      <c r="G16" s="103">
        <f>H16-2*0.0069</f>
        <v>0.6806444444444445</v>
      </c>
      <c r="H16" s="104">
        <v>0.6944444444444445</v>
      </c>
      <c r="I16" s="103">
        <f>J16-2*0.0069</f>
        <v>0.7084222222222222</v>
      </c>
      <c r="J16" s="105">
        <v>0.7222222222222222</v>
      </c>
      <c r="K16" s="103">
        <f>L16-2*0.0068</f>
        <v>0.7364</v>
      </c>
      <c r="L16" s="104">
        <v>0.75</v>
      </c>
    </row>
    <row r="17" spans="1:12" ht="18.75" customHeight="1">
      <c r="A17" s="56">
        <v>8</v>
      </c>
      <c r="B17" s="106">
        <f>C17-2</f>
        <v>44386</v>
      </c>
      <c r="C17" s="107">
        <v>44388</v>
      </c>
      <c r="D17" s="58" t="s">
        <v>34</v>
      </c>
      <c r="E17" s="108">
        <f>F17-2*0.0068</f>
        <v>-0.0136</v>
      </c>
      <c r="F17" s="104"/>
      <c r="G17" s="103">
        <f>H17-2*0.0069</f>
        <v>0.6806444444444445</v>
      </c>
      <c r="H17" s="104">
        <v>0.6944444444444445</v>
      </c>
      <c r="I17" s="103">
        <f>J17-2*0.0069</f>
        <v>0.7084222222222222</v>
      </c>
      <c r="J17" s="105">
        <v>0.7222222222222222</v>
      </c>
      <c r="K17" s="103">
        <f>L17-2*0.0068</f>
        <v>0.7364</v>
      </c>
      <c r="L17" s="104">
        <v>0.75</v>
      </c>
    </row>
    <row r="18" spans="1:12" ht="18.75" customHeight="1">
      <c r="A18" s="56">
        <v>9</v>
      </c>
      <c r="B18" s="106">
        <f>C18-1</f>
        <v>44394</v>
      </c>
      <c r="C18" s="107">
        <v>44395</v>
      </c>
      <c r="D18" s="58" t="s">
        <v>41</v>
      </c>
      <c r="E18" s="108">
        <f>F18-2*0.0068</f>
        <v>-0.0136</v>
      </c>
      <c r="F18" s="104"/>
      <c r="G18" s="103">
        <f>H18-2*0.0069</f>
        <v>0.6806444444444445</v>
      </c>
      <c r="H18" s="104">
        <v>0.6944444444444445</v>
      </c>
      <c r="I18" s="103">
        <f>J18-2*0.0069</f>
        <v>0.7084222222222222</v>
      </c>
      <c r="J18" s="105">
        <v>0.7222222222222222</v>
      </c>
      <c r="K18" s="103">
        <f>L18-2*0.0068</f>
        <v>0.7364</v>
      </c>
      <c r="L18" s="104">
        <v>0.75</v>
      </c>
    </row>
    <row r="19" spans="1:21" ht="18" customHeight="1">
      <c r="A19" s="56">
        <v>10</v>
      </c>
      <c r="B19" s="106">
        <f>C19-2</f>
        <v>44399</v>
      </c>
      <c r="C19" s="107">
        <v>44401</v>
      </c>
      <c r="D19" s="117" t="s">
        <v>36</v>
      </c>
      <c r="E19" s="118">
        <f>F19-2*0.0068</f>
        <v>-0.0136</v>
      </c>
      <c r="F19" s="119"/>
      <c r="G19" s="103">
        <f>H19-2*0.0069</f>
        <v>0.6806444444444445</v>
      </c>
      <c r="H19" s="104">
        <v>0.6944444444444445</v>
      </c>
      <c r="I19" s="103">
        <f>J19-2*0.0069</f>
        <v>0.7084222222222222</v>
      </c>
      <c r="J19" s="105">
        <v>0.7222222222222222</v>
      </c>
      <c r="K19" s="103">
        <f>L19-2*0.0068</f>
        <v>0.7364</v>
      </c>
      <c r="L19" s="104">
        <v>0.75</v>
      </c>
      <c r="M19" s="59"/>
      <c r="N19" s="59"/>
      <c r="O19" s="59"/>
      <c r="P19" s="59"/>
      <c r="Q19" s="59"/>
      <c r="R19" s="59"/>
      <c r="S19" s="60"/>
      <c r="T19" s="60"/>
      <c r="U19" s="61"/>
    </row>
    <row r="20" spans="1:20" ht="17.25" customHeight="1" thickBot="1">
      <c r="A20" s="62">
        <v>11</v>
      </c>
      <c r="B20" s="130">
        <f>C20-2</f>
        <v>44399</v>
      </c>
      <c r="C20" s="131">
        <v>44401</v>
      </c>
      <c r="D20" s="117" t="s">
        <v>35</v>
      </c>
      <c r="E20" s="118">
        <f>F20-2*0.0068</f>
        <v>-0.0136</v>
      </c>
      <c r="F20" s="119"/>
      <c r="G20" s="132"/>
      <c r="H20" s="119"/>
      <c r="I20" s="132"/>
      <c r="J20" s="133"/>
      <c r="K20" s="132"/>
      <c r="L20" s="119"/>
      <c r="M20" s="124"/>
      <c r="N20" s="124"/>
      <c r="O20" s="124"/>
      <c r="P20" s="124"/>
      <c r="Q20" s="124"/>
      <c r="R20" s="124"/>
      <c r="S20" s="64"/>
      <c r="T20" s="65"/>
    </row>
    <row r="21" spans="1:12" ht="16.5" customHeight="1">
      <c r="A21" s="142"/>
      <c r="B21" s="143"/>
      <c r="C21" s="144"/>
      <c r="D21" s="145"/>
      <c r="E21" s="146">
        <f>F21-2*0.0068</f>
        <v>-0.0136</v>
      </c>
      <c r="F21" s="147"/>
      <c r="G21" s="148"/>
      <c r="H21" s="147"/>
      <c r="I21" s="148"/>
      <c r="J21" s="149"/>
      <c r="K21" s="148"/>
      <c r="L21" s="147"/>
    </row>
    <row r="22" spans="1:18" ht="18">
      <c r="A22" s="134"/>
      <c r="B22" s="135"/>
      <c r="C22" s="136"/>
      <c r="D22" s="137"/>
      <c r="E22" s="138"/>
      <c r="F22" s="139"/>
      <c r="G22" s="140"/>
      <c r="H22" s="139"/>
      <c r="I22" s="140"/>
      <c r="J22" s="141"/>
      <c r="K22" s="140"/>
      <c r="L22" s="139"/>
      <c r="M22" s="110"/>
      <c r="N22" s="110"/>
      <c r="O22" s="110"/>
      <c r="P22" s="110"/>
      <c r="Q22" s="110"/>
      <c r="R22" s="110"/>
    </row>
    <row r="23" spans="1:12" ht="15.75">
      <c r="A23" s="62"/>
      <c r="B23" s="106"/>
      <c r="C23" s="107"/>
      <c r="D23" s="117"/>
      <c r="E23" s="118"/>
      <c r="F23" s="119"/>
      <c r="G23" s="103"/>
      <c r="H23" s="104"/>
      <c r="I23" s="103"/>
      <c r="J23" s="105"/>
      <c r="K23" s="103"/>
      <c r="L23" s="104"/>
    </row>
    <row r="24" spans="1:12" ht="16.5" thickBot="1">
      <c r="A24" s="111"/>
      <c r="B24" s="150"/>
      <c r="C24" s="151"/>
      <c r="D24" s="112"/>
      <c r="E24" s="113"/>
      <c r="F24" s="114"/>
      <c r="G24" s="115"/>
      <c r="H24" s="114"/>
      <c r="I24" s="115"/>
      <c r="J24" s="116"/>
      <c r="K24" s="115"/>
      <c r="L24" s="114"/>
    </row>
    <row r="27" spans="1:18" ht="18">
      <c r="A27" s="125" t="s">
        <v>30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</sheetData>
  <sheetProtection/>
  <mergeCells count="12">
    <mergeCell ref="I4:J4"/>
    <mergeCell ref="K4:L4"/>
    <mergeCell ref="M20:N20"/>
    <mergeCell ref="O20:P20"/>
    <mergeCell ref="A27:R27"/>
    <mergeCell ref="Q20:R20"/>
    <mergeCell ref="O4:P4"/>
    <mergeCell ref="K1:M1"/>
    <mergeCell ref="M4:N4"/>
    <mergeCell ref="Q4:R4"/>
    <mergeCell ref="E4:F4"/>
    <mergeCell ref="G4:H4"/>
  </mergeCells>
  <printOptions/>
  <pageMargins left="0.4724409448818898" right="0.2362204724409449" top="0.16" bottom="0.2362204724409449" header="0.11811023622047245" footer="0.2362204724409449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Użytkownik systemu Windows</cp:lastModifiedBy>
  <cp:lastPrinted>2018-04-11T11:40:58Z</cp:lastPrinted>
  <dcterms:created xsi:type="dcterms:W3CDTF">2005-02-03T20:32:50Z</dcterms:created>
  <dcterms:modified xsi:type="dcterms:W3CDTF">2021-05-21T08:20:06Z</dcterms:modified>
  <cp:category/>
  <cp:version/>
  <cp:contentType/>
  <cp:contentStatus/>
</cp:coreProperties>
</file>