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828" activeTab="1"/>
  </bookViews>
  <sheets>
    <sheet name="Jazda kabiny-ćwiczebny" sheetId="1" r:id="rId1"/>
    <sheet name="Podził klatek" sheetId="2" r:id="rId2"/>
    <sheet name="Jazda kabiny " sheetId="3" r:id="rId3"/>
  </sheets>
  <definedNames/>
  <calcPr fullCalcOnLoad="1"/>
</workbook>
</file>

<file path=xl/sharedStrings.xml><?xml version="1.0" encoding="utf-8"?>
<sst xmlns="http://schemas.openxmlformats.org/spreadsheetml/2006/main" count="81" uniqueCount="49">
  <si>
    <t>Miejscowość</t>
  </si>
  <si>
    <t>Rymanów</t>
  </si>
  <si>
    <t>Iwonicz</t>
  </si>
  <si>
    <t>Dukla</t>
  </si>
  <si>
    <t>od</t>
  </si>
  <si>
    <t>do</t>
  </si>
  <si>
    <t>Data koszowania</t>
  </si>
  <si>
    <t>Opłaconych</t>
  </si>
  <si>
    <t>Ilośc klatek</t>
  </si>
  <si>
    <t>Powieszchnia klatki</t>
  </si>
  <si>
    <t>Powierzcnia ogółem</t>
  </si>
  <si>
    <t>sztuk</t>
  </si>
  <si>
    <t>dł</t>
  </si>
  <si>
    <t>szer.</t>
  </si>
  <si>
    <t>Razem</t>
  </si>
  <si>
    <t>Powierzchnia na 1 gołebia</t>
  </si>
  <si>
    <t>PZHGP Oddział Krosno</t>
  </si>
  <si>
    <t>Sekcja</t>
  </si>
  <si>
    <t>Wymiar klatek w [cm]</t>
  </si>
  <si>
    <t>cm^2</t>
  </si>
  <si>
    <t>Samochód</t>
  </si>
  <si>
    <t>Pilzno</t>
  </si>
  <si>
    <t>Tuchów</t>
  </si>
  <si>
    <t>Data lotu</t>
  </si>
  <si>
    <t>Koszowanie gołębi na punktach wkładań rozpoczyna się 2-3 godziny przed przyjazdem kabiny</t>
  </si>
  <si>
    <t xml:space="preserve">Data </t>
  </si>
  <si>
    <t xml:space="preserve"> koszowania</t>
  </si>
  <si>
    <t xml:space="preserve"> lotu</t>
  </si>
  <si>
    <t>Data</t>
  </si>
  <si>
    <t>Brzozów II</t>
  </si>
  <si>
    <t>Wojnicz</t>
  </si>
  <si>
    <t>Trzebinia</t>
  </si>
  <si>
    <t>Ilość klatek na samochodzie</t>
  </si>
  <si>
    <t>100,00%</t>
  </si>
  <si>
    <t>Ilość klatek z wyliczenia na samochodzie</t>
  </si>
  <si>
    <r>
      <t xml:space="preserve">Harmonogram załadunku gołębi na loty w sezonie lotowym </t>
    </r>
    <r>
      <rPr>
        <b/>
        <sz val="14"/>
        <rFont val="Arial CE"/>
        <family val="0"/>
      </rPr>
      <t>2020</t>
    </r>
    <r>
      <rPr>
        <b/>
        <sz val="11"/>
        <rFont val="Arial CE"/>
        <family val="0"/>
      </rPr>
      <t xml:space="preserve"> - lot ćwiczebny gołebie młode</t>
    </r>
  </si>
  <si>
    <t>Jaworzno</t>
  </si>
  <si>
    <t>Sośnicowice</t>
  </si>
  <si>
    <t>Lewin Brzeski</t>
  </si>
  <si>
    <t>DUKLA  11.08.2021</t>
  </si>
  <si>
    <t xml:space="preserve">Harmonogram załadunku gołębi młodych na loty  w sezonie 2021 </t>
  </si>
  <si>
    <t>Bochnia</t>
  </si>
  <si>
    <t>od-do</t>
  </si>
  <si>
    <t>1-14</t>
  </si>
  <si>
    <t>114-126</t>
  </si>
  <si>
    <t>15-28</t>
  </si>
  <si>
    <t>101-114</t>
  </si>
  <si>
    <t>29-63</t>
  </si>
  <si>
    <t>64-100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</si>
</sst>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"/>
    <numFmt numFmtId="165" formatCode="h:mm:ss"/>
    <numFmt numFmtId="166" formatCode="0.0"/>
    <numFmt numFmtId="167" formatCode="#,##0.00\ &quot;zł&quot;"/>
    <numFmt numFmtId="168" formatCode="d\ mmm\ yy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mmm/yyyy"/>
  </numFmts>
  <fonts count="33">
    <font>
      <sz val="10"/>
      <name val="Arial CE"/>
      <family val="0"/>
    </font>
    <font>
      <sz val="11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sz val="16"/>
      <name val="Arial CE"/>
      <family val="0"/>
    </font>
    <font>
      <sz val="20"/>
      <name val="Arial CE"/>
      <family val="0"/>
    </font>
    <font>
      <b/>
      <sz val="11"/>
      <name val="Arial CE"/>
      <family val="0"/>
    </font>
    <font>
      <b/>
      <sz val="20"/>
      <name val="Arial CE"/>
      <family val="0"/>
    </font>
    <font>
      <sz val="12"/>
      <name val="Arial CE"/>
      <family val="0"/>
    </font>
    <font>
      <sz val="14"/>
      <name val="Arial CE"/>
      <family val="0"/>
    </font>
    <font>
      <b/>
      <sz val="14"/>
      <name val="Arial CE"/>
      <family val="0"/>
    </font>
    <font>
      <b/>
      <sz val="16"/>
      <name val="Arial CE"/>
      <family val="0"/>
    </font>
    <font>
      <b/>
      <sz val="8"/>
      <name val="Arial CE"/>
      <family val="0"/>
    </font>
    <font>
      <b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15" fontId="1" fillId="0" borderId="18" xfId="0" applyNumberFormat="1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15" fontId="1" fillId="0" borderId="2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1" fontId="0" fillId="0" borderId="0" xfId="0" applyNumberFormat="1" applyBorder="1" applyAlignment="1">
      <alignment horizontal="center"/>
    </xf>
    <xf numFmtId="0" fontId="30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0" fontId="25" fillId="0" borderId="0" xfId="0" applyFont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" fontId="0" fillId="0" borderId="12" xfId="0" applyNumberFormat="1" applyBorder="1" applyAlignment="1">
      <alignment horizontal="center"/>
    </xf>
    <xf numFmtId="0" fontId="27" fillId="0" borderId="21" xfId="0" applyFont="1" applyBorder="1" applyAlignment="1">
      <alignment horizontal="center" wrapText="1"/>
    </xf>
    <xf numFmtId="0" fontId="27" fillId="0" borderId="10" xfId="0" applyFont="1" applyBorder="1" applyAlignment="1">
      <alignment horizontal="center" wrapText="1"/>
    </xf>
    <xf numFmtId="0" fontId="29" fillId="0" borderId="17" xfId="0" applyFont="1" applyBorder="1" applyAlignment="1">
      <alignment horizontal="left"/>
    </xf>
    <xf numFmtId="1" fontId="27" fillId="0" borderId="22" xfId="0" applyNumberFormat="1" applyFont="1" applyBorder="1" applyAlignment="1">
      <alignment horizontal="center"/>
    </xf>
    <xf numFmtId="1" fontId="27" fillId="0" borderId="23" xfId="0" applyNumberFormat="1" applyFont="1" applyBorder="1" applyAlignment="1">
      <alignment horizontal="center"/>
    </xf>
    <xf numFmtId="10" fontId="0" fillId="0" borderId="21" xfId="0" applyNumberFormat="1" applyBorder="1" applyAlignment="1">
      <alignment/>
    </xf>
    <xf numFmtId="0" fontId="27" fillId="0" borderId="24" xfId="0" applyFont="1" applyBorder="1" applyAlignment="1">
      <alignment horizontal="center" wrapText="1"/>
    </xf>
    <xf numFmtId="0" fontId="27" fillId="0" borderId="25" xfId="0" applyFont="1" applyBorder="1" applyAlignment="1">
      <alignment horizontal="center" wrapText="1"/>
    </xf>
    <xf numFmtId="1" fontId="22" fillId="0" borderId="26" xfId="0" applyNumberFormat="1" applyFont="1" applyBorder="1" applyAlignment="1">
      <alignment horizontal="center"/>
    </xf>
    <xf numFmtId="1" fontId="22" fillId="0" borderId="17" xfId="0" applyNumberFormat="1" applyFont="1" applyBorder="1" applyAlignment="1">
      <alignment horizontal="center"/>
    </xf>
    <xf numFmtId="1" fontId="22" fillId="0" borderId="2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26" fillId="0" borderId="0" xfId="0" applyFont="1" applyAlignment="1">
      <alignment vertical="center"/>
    </xf>
    <xf numFmtId="0" fontId="25" fillId="0" borderId="28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32" fillId="0" borderId="21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30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8" fontId="0" fillId="0" borderId="16" xfId="0" applyNumberFormat="1" applyFont="1" applyBorder="1" applyAlignment="1">
      <alignment/>
    </xf>
    <xf numFmtId="15" fontId="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wrapText="1"/>
    </xf>
    <xf numFmtId="164" fontId="0" fillId="0" borderId="15" xfId="0" applyNumberFormat="1" applyFont="1" applyBorder="1" applyAlignment="1">
      <alignment vertical="center"/>
    </xf>
    <xf numFmtId="164" fontId="0" fillId="0" borderId="26" xfId="0" applyNumberFormat="1" applyFont="1" applyBorder="1" applyAlignment="1">
      <alignment vertical="center"/>
    </xf>
    <xf numFmtId="164" fontId="0" fillId="0" borderId="31" xfId="0" applyNumberFormat="1" applyFont="1" applyBorder="1" applyAlignment="1">
      <alignment vertical="center"/>
    </xf>
    <xf numFmtId="164" fontId="0" fillId="0" borderId="32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20" fontId="0" fillId="0" borderId="31" xfId="0" applyNumberFormat="1" applyFont="1" applyBorder="1" applyAlignment="1">
      <alignment vertical="center"/>
    </xf>
    <xf numFmtId="20" fontId="0" fillId="0" borderId="3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7" xfId="0" applyFont="1" applyBorder="1" applyAlignment="1">
      <alignment vertical="center"/>
    </xf>
    <xf numFmtId="168" fontId="0" fillId="0" borderId="18" xfId="0" applyNumberFormat="1" applyFont="1" applyBorder="1" applyAlignment="1">
      <alignment/>
    </xf>
    <xf numFmtId="15" fontId="1" fillId="0" borderId="18" xfId="0" applyNumberFormat="1" applyFont="1" applyBorder="1" applyAlignment="1">
      <alignment vertical="center"/>
    </xf>
    <xf numFmtId="0" fontId="0" fillId="0" borderId="18" xfId="0" applyFont="1" applyBorder="1" applyAlignment="1">
      <alignment wrapText="1"/>
    </xf>
    <xf numFmtId="164" fontId="0" fillId="0" borderId="17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164" fontId="0" fillId="0" borderId="34" xfId="0" applyNumberFormat="1" applyFont="1" applyBorder="1" applyAlignment="1">
      <alignment vertical="center"/>
    </xf>
    <xf numFmtId="20" fontId="0" fillId="0" borderId="35" xfId="0" applyNumberFormat="1" applyFont="1" applyBorder="1" applyAlignment="1">
      <alignment vertical="center"/>
    </xf>
    <xf numFmtId="20" fontId="0" fillId="0" borderId="26" xfId="0" applyNumberFormat="1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168" fontId="0" fillId="0" borderId="37" xfId="0" applyNumberFormat="1" applyFont="1" applyBorder="1" applyAlignment="1">
      <alignment/>
    </xf>
    <xf numFmtId="15" fontId="1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wrapText="1"/>
    </xf>
    <xf numFmtId="164" fontId="0" fillId="0" borderId="19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164" fontId="0" fillId="0" borderId="36" xfId="0" applyNumberFormat="1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15" fontId="27" fillId="0" borderId="18" xfId="0" applyNumberFormat="1" applyFont="1" applyBorder="1" applyAlignment="1">
      <alignment horizontal="center" vertical="center"/>
    </xf>
    <xf numFmtId="164" fontId="27" fillId="0" borderId="17" xfId="0" applyNumberFormat="1" applyFont="1" applyBorder="1" applyAlignment="1">
      <alignment horizontal="center" vertical="center"/>
    </xf>
    <xf numFmtId="164" fontId="27" fillId="0" borderId="27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168" fontId="0" fillId="0" borderId="18" xfId="0" applyNumberFormat="1" applyFont="1" applyBorder="1" applyAlignment="1">
      <alignment/>
    </xf>
    <xf numFmtId="0" fontId="25" fillId="0" borderId="18" xfId="0" applyFont="1" applyBorder="1" applyAlignment="1">
      <alignment/>
    </xf>
    <xf numFmtId="0" fontId="2" fillId="0" borderId="0" xfId="0" applyFont="1" applyBorder="1" applyAlignment="1">
      <alignment vertical="center"/>
    </xf>
    <xf numFmtId="20" fontId="0" fillId="0" borderId="31" xfId="0" applyNumberFormat="1" applyFont="1" applyBorder="1" applyAlignment="1">
      <alignment vertical="center"/>
    </xf>
    <xf numFmtId="20" fontId="0" fillId="0" borderId="3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vertical="center"/>
    </xf>
    <xf numFmtId="168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wrapText="1"/>
    </xf>
    <xf numFmtId="164" fontId="0" fillId="0" borderId="32" xfId="0" applyNumberFormat="1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0" fillId="0" borderId="18" xfId="0" applyFont="1" applyBorder="1" applyAlignment="1">
      <alignment wrapText="1"/>
    </xf>
    <xf numFmtId="164" fontId="0" fillId="0" borderId="17" xfId="0" applyNumberFormat="1" applyFont="1" applyBorder="1" applyAlignment="1">
      <alignment vertical="center"/>
    </xf>
    <xf numFmtId="164" fontId="0" fillId="0" borderId="27" xfId="0" applyNumberFormat="1" applyFont="1" applyBorder="1" applyAlignment="1">
      <alignment vertical="center"/>
    </xf>
    <xf numFmtId="20" fontId="0" fillId="0" borderId="35" xfId="0" applyNumberFormat="1" applyFont="1" applyBorder="1" applyAlignment="1">
      <alignment vertical="center"/>
    </xf>
    <xf numFmtId="20" fontId="0" fillId="0" borderId="26" xfId="0" applyNumberFormat="1" applyFont="1" applyBorder="1" applyAlignment="1">
      <alignment vertical="center"/>
    </xf>
    <xf numFmtId="168" fontId="0" fillId="0" borderId="20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164" fontId="0" fillId="0" borderId="19" xfId="0" applyNumberFormat="1" applyFont="1" applyBorder="1" applyAlignment="1">
      <alignment vertical="center"/>
    </xf>
    <xf numFmtId="164" fontId="0" fillId="0" borderId="30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4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8" fillId="0" borderId="18" xfId="0" applyFont="1" applyBorder="1" applyAlignment="1">
      <alignment horizontal="center" wrapText="1"/>
    </xf>
    <xf numFmtId="1" fontId="27" fillId="0" borderId="42" xfId="0" applyNumberFormat="1" applyFont="1" applyBorder="1" applyAlignment="1">
      <alignment horizontal="center"/>
    </xf>
    <xf numFmtId="1" fontId="22" fillId="0" borderId="36" xfId="0" applyNumberFormat="1" applyFont="1" applyBorder="1" applyAlignment="1">
      <alignment horizontal="center"/>
    </xf>
    <xf numFmtId="1" fontId="22" fillId="0" borderId="38" xfId="0" applyNumberFormat="1" applyFont="1" applyBorder="1" applyAlignment="1">
      <alignment horizontal="center"/>
    </xf>
    <xf numFmtId="0" fontId="28" fillId="0" borderId="43" xfId="0" applyFont="1" applyFill="1" applyBorder="1" applyAlignment="1">
      <alignment horizontal="right"/>
    </xf>
    <xf numFmtId="0" fontId="29" fillId="0" borderId="44" xfId="0" applyFont="1" applyBorder="1" applyAlignment="1">
      <alignment horizontal="center"/>
    </xf>
    <xf numFmtId="1" fontId="28" fillId="0" borderId="44" xfId="0" applyNumberFormat="1" applyFont="1" applyBorder="1" applyAlignment="1">
      <alignment horizontal="center"/>
    </xf>
    <xf numFmtId="166" fontId="28" fillId="0" borderId="44" xfId="0" applyNumberFormat="1" applyFont="1" applyBorder="1" applyAlignment="1">
      <alignment/>
    </xf>
    <xf numFmtId="166" fontId="0" fillId="0" borderId="44" xfId="0" applyNumberFormat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1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164" fontId="0" fillId="0" borderId="17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2" fontId="27" fillId="0" borderId="18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2" fontId="22" fillId="0" borderId="16" xfId="0" applyNumberFormat="1" applyFont="1" applyBorder="1" applyAlignment="1">
      <alignment horizontal="center"/>
    </xf>
    <xf numFmtId="2" fontId="22" fillId="0" borderId="18" xfId="0" applyNumberFormat="1" applyFont="1" applyBorder="1" applyAlignment="1">
      <alignment horizontal="center"/>
    </xf>
    <xf numFmtId="0" fontId="29" fillId="0" borderId="13" xfId="0" applyFont="1" applyBorder="1" applyAlignment="1">
      <alignment horizontal="left"/>
    </xf>
    <xf numFmtId="2" fontId="27" fillId="0" borderId="46" xfId="0" applyNumberFormat="1" applyFont="1" applyBorder="1" applyAlignment="1">
      <alignment horizontal="center"/>
    </xf>
    <xf numFmtId="0" fontId="27" fillId="0" borderId="47" xfId="0" applyFont="1" applyBorder="1" applyAlignment="1">
      <alignment wrapText="1"/>
    </xf>
    <xf numFmtId="0" fontId="27" fillId="0" borderId="47" xfId="0" applyFont="1" applyBorder="1" applyAlignment="1">
      <alignment horizontal="center" wrapText="1"/>
    </xf>
    <xf numFmtId="0" fontId="22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164" fontId="0" fillId="0" borderId="19" xfId="0" applyNumberFormat="1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2" fillId="0" borderId="2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168" fontId="27" fillId="0" borderId="50" xfId="0" applyNumberFormat="1" applyFont="1" applyBorder="1" applyAlignment="1">
      <alignment horizontal="center"/>
    </xf>
    <xf numFmtId="168" fontId="27" fillId="0" borderId="34" xfId="0" applyNumberFormat="1" applyFont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29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2" fillId="0" borderId="46" xfId="0" applyFont="1" applyFill="1" applyBorder="1" applyAlignment="1">
      <alignment horizontal="center"/>
    </xf>
    <xf numFmtId="0" fontId="29" fillId="0" borderId="19" xfId="0" applyFont="1" applyBorder="1" applyAlignment="1">
      <alignment horizontal="left"/>
    </xf>
    <xf numFmtId="0" fontId="22" fillId="0" borderId="20" xfId="0" applyFont="1" applyFill="1" applyBorder="1" applyAlignment="1">
      <alignment horizontal="center"/>
    </xf>
    <xf numFmtId="2" fontId="27" fillId="0" borderId="20" xfId="0" applyNumberFormat="1" applyFont="1" applyBorder="1" applyAlignment="1">
      <alignment horizontal="center"/>
    </xf>
    <xf numFmtId="2" fontId="22" fillId="0" borderId="20" xfId="0" applyNumberFormat="1" applyFont="1" applyBorder="1" applyAlignment="1">
      <alignment horizontal="center"/>
    </xf>
    <xf numFmtId="2" fontId="22" fillId="0" borderId="46" xfId="0" applyNumberFormat="1" applyFont="1" applyBorder="1" applyAlignment="1">
      <alignment horizontal="center"/>
    </xf>
    <xf numFmtId="1" fontId="27" fillId="0" borderId="48" xfId="0" applyNumberFormat="1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1" fontId="22" fillId="0" borderId="30" xfId="0" applyNumberFormat="1" applyFont="1" applyBorder="1" applyAlignment="1">
      <alignment horizontal="center"/>
    </xf>
    <xf numFmtId="49" fontId="22" fillId="0" borderId="15" xfId="0" applyNumberFormat="1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P10" sqref="P10"/>
    </sheetView>
  </sheetViews>
  <sheetFormatPr defaultColWidth="9.00390625" defaultRowHeight="12.75"/>
  <cols>
    <col min="1" max="1" width="4.75390625" style="4" customWidth="1"/>
    <col min="2" max="2" width="10.875" style="4" customWidth="1"/>
    <col min="3" max="3" width="13.625" style="4" customWidth="1"/>
    <col min="4" max="4" width="17.25390625" style="4" customWidth="1"/>
    <col min="5" max="8" width="7.125" style="4" customWidth="1"/>
    <col min="9" max="9" width="9.00390625" style="4" customWidth="1"/>
    <col min="10" max="10" width="9.125" style="4" customWidth="1"/>
    <col min="11" max="11" width="7.125" style="4" customWidth="1"/>
    <col min="12" max="12" width="10.375" style="4" customWidth="1"/>
    <col min="13" max="14" width="7.125" style="4" customWidth="1"/>
    <col min="15" max="18" width="5.625" style="4" customWidth="1"/>
    <col min="19" max="20" width="5.375" style="4" hidden="1" customWidth="1"/>
    <col min="21" max="16384" width="9.125" style="4" customWidth="1"/>
  </cols>
  <sheetData>
    <row r="1" spans="1:3" ht="25.5">
      <c r="A1" s="20" t="s">
        <v>16</v>
      </c>
      <c r="B1" s="19"/>
      <c r="C1" s="19"/>
    </row>
    <row r="2" spans="1:12" ht="32.25" customHeight="1">
      <c r="A2" s="155" t="s">
        <v>35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</row>
    <row r="3" ht="27" customHeight="1" thickBot="1">
      <c r="E3" s="25"/>
    </row>
    <row r="4" spans="1:21" s="6" customFormat="1" ht="22.5" customHeight="1">
      <c r="A4" s="5"/>
      <c r="B4" s="151" t="s">
        <v>23</v>
      </c>
      <c r="C4" s="149" t="s">
        <v>6</v>
      </c>
      <c r="D4" s="55" t="s">
        <v>17</v>
      </c>
      <c r="E4" s="156" t="s">
        <v>29</v>
      </c>
      <c r="F4" s="157"/>
      <c r="G4" s="156" t="s">
        <v>1</v>
      </c>
      <c r="H4" s="157"/>
      <c r="I4" s="156" t="s">
        <v>2</v>
      </c>
      <c r="J4" s="157"/>
      <c r="K4" s="156" t="s">
        <v>3</v>
      </c>
      <c r="L4" s="157"/>
      <c r="M4" s="147"/>
      <c r="N4" s="148"/>
      <c r="O4" s="148"/>
      <c r="P4" s="148"/>
      <c r="Q4" s="148"/>
      <c r="R4" s="148"/>
      <c r="S4" s="9"/>
      <c r="T4" s="9"/>
      <c r="U4" s="9"/>
    </row>
    <row r="5" spans="1:21" s="6" customFormat="1" ht="13.5" customHeight="1" thickBot="1">
      <c r="A5" s="7"/>
      <c r="B5" s="152"/>
      <c r="C5" s="150"/>
      <c r="D5" s="56" t="s">
        <v>0</v>
      </c>
      <c r="E5" s="57" t="s">
        <v>4</v>
      </c>
      <c r="F5" s="58" t="s">
        <v>5</v>
      </c>
      <c r="G5" s="57" t="s">
        <v>4</v>
      </c>
      <c r="H5" s="58" t="s">
        <v>5</v>
      </c>
      <c r="I5" s="57" t="s">
        <v>4</v>
      </c>
      <c r="J5" s="58" t="s">
        <v>5</v>
      </c>
      <c r="K5" s="57" t="s">
        <v>4</v>
      </c>
      <c r="L5" s="58" t="s">
        <v>5</v>
      </c>
      <c r="M5" s="9"/>
      <c r="N5" s="9"/>
      <c r="O5" s="9"/>
      <c r="P5" s="9"/>
      <c r="Q5" s="9"/>
      <c r="R5" s="9"/>
      <c r="S5" s="9"/>
      <c r="T5" s="9"/>
      <c r="U5" s="9"/>
    </row>
    <row r="6" spans="1:21" s="6" customFormat="1" ht="4.5" customHeight="1">
      <c r="A6" s="8"/>
      <c r="B6" s="9"/>
      <c r="C6" s="9"/>
      <c r="D6" s="9"/>
      <c r="E6" s="10"/>
      <c r="F6" s="11"/>
      <c r="G6" s="10"/>
      <c r="H6" s="11"/>
      <c r="I6" s="10"/>
      <c r="J6" s="11"/>
      <c r="K6" s="10"/>
      <c r="L6" s="11"/>
      <c r="M6" s="9"/>
      <c r="N6" s="9"/>
      <c r="O6" s="9"/>
      <c r="P6" s="9"/>
      <c r="Q6" s="9"/>
      <c r="R6" s="9"/>
      <c r="S6" s="9"/>
      <c r="T6" s="9"/>
      <c r="U6" s="9"/>
    </row>
    <row r="7" spans="1:20" s="70" customFormat="1" ht="26.25" customHeight="1" hidden="1" thickBot="1">
      <c r="A7" s="59">
        <v>0</v>
      </c>
      <c r="B7" s="60">
        <v>39927</v>
      </c>
      <c r="C7" s="61">
        <f>B7</f>
        <v>39927</v>
      </c>
      <c r="D7" s="62" t="s">
        <v>21</v>
      </c>
      <c r="E7" s="63" t="e">
        <f>F7-1.5*0.0068</f>
        <v>#REF!</v>
      </c>
      <c r="F7" s="64" t="e">
        <f>G7-2*0.00699</f>
        <v>#REF!</v>
      </c>
      <c r="G7" s="63" t="e">
        <f>H7-1.5*0.007</f>
        <v>#REF!</v>
      </c>
      <c r="H7" s="64" t="e">
        <f>I7-0.00699*2</f>
        <v>#REF!</v>
      </c>
      <c r="I7" s="63" t="e">
        <f>J7-1.5*0.007</f>
        <v>#REF!</v>
      </c>
      <c r="J7" s="64" t="e">
        <f>K7-0.00699*3</f>
        <v>#REF!</v>
      </c>
      <c r="K7" s="63" t="e">
        <f>L7-1.5*0.007</f>
        <v>#REF!</v>
      </c>
      <c r="L7" s="64" t="e">
        <f>M7-2*0.0069</f>
        <v>#REF!</v>
      </c>
      <c r="M7" s="65" t="e">
        <f>N7-1.5*0.007</f>
        <v>#REF!</v>
      </c>
      <c r="N7" s="66" t="e">
        <f>O7-3*0.0069</f>
        <v>#REF!</v>
      </c>
      <c r="O7" s="67" t="e">
        <f>P7-1.5*0.007</f>
        <v>#REF!</v>
      </c>
      <c r="P7" s="66" t="e">
        <f>Q7-2*0.0069</f>
        <v>#REF!</v>
      </c>
      <c r="Q7" s="67" t="e">
        <f>R7-1.5*0.007</f>
        <v>#REF!</v>
      </c>
      <c r="R7" s="66" t="e">
        <f>#REF!-2*0.0069</f>
        <v>#REF!</v>
      </c>
      <c r="S7" s="68">
        <v>0.16666666666666666</v>
      </c>
      <c r="T7" s="69" t="e">
        <f>#REF!+S7</f>
        <v>#REF!</v>
      </c>
    </row>
    <row r="8" spans="1:20" s="70" customFormat="1" ht="26.25" customHeight="1" hidden="1" thickBot="1">
      <c r="A8" s="71">
        <v>0</v>
      </c>
      <c r="B8" s="72">
        <v>39928</v>
      </c>
      <c r="C8" s="73">
        <f>B8</f>
        <v>39928</v>
      </c>
      <c r="D8" s="74" t="s">
        <v>21</v>
      </c>
      <c r="E8" s="75" t="e">
        <f>F8-1.5*0.0068</f>
        <v>#REF!</v>
      </c>
      <c r="F8" s="76" t="e">
        <f>G8-2*0.00699</f>
        <v>#REF!</v>
      </c>
      <c r="G8" s="75" t="e">
        <f>H8-1.5*0.007</f>
        <v>#REF!</v>
      </c>
      <c r="H8" s="76" t="e">
        <f>I8-0.00699*2</f>
        <v>#REF!</v>
      </c>
      <c r="I8" s="75" t="e">
        <f>J8-1.5*0.007</f>
        <v>#REF!</v>
      </c>
      <c r="J8" s="76" t="e">
        <f>K8-0.00699*3</f>
        <v>#REF!</v>
      </c>
      <c r="K8" s="75" t="e">
        <f>L8-1.5*0.007</f>
        <v>#REF!</v>
      </c>
      <c r="L8" s="76" t="e">
        <f>M8-2*0.0069</f>
        <v>#REF!</v>
      </c>
      <c r="M8" s="77" t="e">
        <f>N8-1.5*0.007</f>
        <v>#REF!</v>
      </c>
      <c r="N8" s="76" t="e">
        <f>O8-3*0.0069</f>
        <v>#REF!</v>
      </c>
      <c r="O8" s="75" t="e">
        <f>P8-1.5*0.007</f>
        <v>#REF!</v>
      </c>
      <c r="P8" s="76" t="e">
        <f>Q8-2*0.0069</f>
        <v>#REF!</v>
      </c>
      <c r="Q8" s="75" t="e">
        <f>R8-1.5*0.007</f>
        <v>#REF!</v>
      </c>
      <c r="R8" s="76" t="e">
        <f>#REF!-2*0.0069</f>
        <v>#REF!</v>
      </c>
      <c r="S8" s="78">
        <v>0.208333333333333</v>
      </c>
      <c r="T8" s="79" t="e">
        <f>#REF!+S8</f>
        <v>#REF!</v>
      </c>
    </row>
    <row r="9" spans="1:20" s="70" customFormat="1" ht="26.25" customHeight="1" hidden="1" thickBot="1">
      <c r="A9" s="80">
        <v>0</v>
      </c>
      <c r="B9" s="81">
        <v>39934</v>
      </c>
      <c r="C9" s="82">
        <f>B9</f>
        <v>39934</v>
      </c>
      <c r="D9" s="83" t="s">
        <v>22</v>
      </c>
      <c r="E9" s="84" t="e">
        <f>F9-1.5*0.0068</f>
        <v>#REF!</v>
      </c>
      <c r="F9" s="85" t="e">
        <f>G9-2*0.00699</f>
        <v>#REF!</v>
      </c>
      <c r="G9" s="84" t="e">
        <f>H9-1.5*0.007</f>
        <v>#REF!</v>
      </c>
      <c r="H9" s="85" t="e">
        <f>I9-0.00699*2</f>
        <v>#REF!</v>
      </c>
      <c r="I9" s="84" t="e">
        <f>J9-1.5*0.007</f>
        <v>#REF!</v>
      </c>
      <c r="J9" s="85" t="e">
        <f>K9-0.00699*3</f>
        <v>#REF!</v>
      </c>
      <c r="K9" s="86" t="e">
        <f>L9-1.5*0.007</f>
        <v>#REF!</v>
      </c>
      <c r="L9" s="87" t="e">
        <f>M9-2*0.0069</f>
        <v>#REF!</v>
      </c>
      <c r="M9" s="88" t="e">
        <f>N9-1.5*0.007</f>
        <v>#REF!</v>
      </c>
      <c r="N9" s="85" t="e">
        <f>O9-3*0.0069</f>
        <v>#REF!</v>
      </c>
      <c r="O9" s="84" t="e">
        <f>P9-1.5*0.007</f>
        <v>#REF!</v>
      </c>
      <c r="P9" s="85" t="e">
        <f>Q9-2*0.0069</f>
        <v>#REF!</v>
      </c>
      <c r="Q9" s="84" t="e">
        <f>R9-1.5*0.007</f>
        <v>#REF!</v>
      </c>
      <c r="R9" s="85" t="e">
        <f>#REF!-2*0.0069</f>
        <v>#REF!</v>
      </c>
      <c r="S9" s="78">
        <v>0.208333333333333</v>
      </c>
      <c r="T9" s="79" t="e">
        <f>#REF!+S9</f>
        <v>#REF!</v>
      </c>
    </row>
    <row r="10" spans="1:16" s="70" customFormat="1" ht="26.25" customHeight="1">
      <c r="A10" s="153">
        <v>43324</v>
      </c>
      <c r="B10" s="154"/>
      <c r="C10" s="89">
        <f>A10-1</f>
        <v>43323</v>
      </c>
      <c r="D10" s="118" t="s">
        <v>30</v>
      </c>
      <c r="E10" s="90">
        <v>0.8333333333333334</v>
      </c>
      <c r="F10" s="91">
        <v>0.8472222222222222</v>
      </c>
      <c r="G10" s="90">
        <v>0.8680555555555555</v>
      </c>
      <c r="H10" s="91">
        <v>0.8819444444444445</v>
      </c>
      <c r="I10" s="90">
        <v>0.8958333333333334</v>
      </c>
      <c r="J10" s="91">
        <v>0.9097222222222222</v>
      </c>
      <c r="K10" s="90">
        <v>0.9236111111111112</v>
      </c>
      <c r="L10" s="91">
        <v>0.9375</v>
      </c>
      <c r="P10" s="92"/>
    </row>
    <row r="11" spans="1:10" ht="15">
      <c r="A11" s="30"/>
      <c r="B11" s="27"/>
      <c r="C11" s="31"/>
      <c r="D11" s="24"/>
      <c r="E11" s="29"/>
      <c r="F11" s="24"/>
      <c r="G11" s="24"/>
      <c r="H11" s="24"/>
      <c r="I11" s="24"/>
      <c r="J11" s="24"/>
    </row>
    <row r="12" spans="1:10" ht="15">
      <c r="A12" s="30"/>
      <c r="B12" s="27"/>
      <c r="C12" s="31"/>
      <c r="D12" s="24"/>
      <c r="E12" s="29"/>
      <c r="F12" s="24"/>
      <c r="G12" s="24"/>
      <c r="H12" s="24"/>
      <c r="I12" s="24"/>
      <c r="J12" s="24"/>
    </row>
  </sheetData>
  <sheetProtection/>
  <mergeCells count="11">
    <mergeCell ref="O4:P4"/>
    <mergeCell ref="M4:N4"/>
    <mergeCell ref="C4:C5"/>
    <mergeCell ref="B4:B5"/>
    <mergeCell ref="A10:B10"/>
    <mergeCell ref="A2:L2"/>
    <mergeCell ref="Q4:R4"/>
    <mergeCell ref="E4:F4"/>
    <mergeCell ref="G4:H4"/>
    <mergeCell ref="I4:J4"/>
    <mergeCell ref="K4:L4"/>
  </mergeCells>
  <printOptions/>
  <pageMargins left="0.46" right="0.25" top="0.67" bottom="0.23" header="0.13" footer="0.2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Layout" workbookViewId="0" topLeftCell="A1">
      <selection activeCell="L11" sqref="L11"/>
    </sheetView>
  </sheetViews>
  <sheetFormatPr defaultColWidth="9.00390625" defaultRowHeight="12.75"/>
  <cols>
    <col min="1" max="1" width="20.75390625" style="0" customWidth="1"/>
    <col min="2" max="2" width="12.875" style="0" customWidth="1"/>
    <col min="3" max="3" width="19.25390625" style="0" customWidth="1"/>
    <col min="4" max="4" width="15.25390625" style="0" customWidth="1"/>
    <col min="5" max="5" width="11.625" style="0" customWidth="1"/>
    <col min="6" max="6" width="11.375" style="0" customWidth="1"/>
    <col min="7" max="7" width="11.875" style="0" customWidth="1"/>
    <col min="8" max="9" width="7.875" style="0" customWidth="1"/>
    <col min="10" max="11" width="9.125" style="0" hidden="1" customWidth="1"/>
  </cols>
  <sheetData>
    <row r="1" spans="2:6" ht="15.75" customHeight="1">
      <c r="B1" s="1"/>
      <c r="C1" s="1"/>
      <c r="D1" s="1"/>
      <c r="E1" s="1" t="s">
        <v>12</v>
      </c>
      <c r="F1" s="47" t="s">
        <v>13</v>
      </c>
    </row>
    <row r="2" spans="1:6" ht="15.75" customHeight="1">
      <c r="A2" s="22" t="s">
        <v>18</v>
      </c>
      <c r="B2" s="23"/>
      <c r="C2" s="2"/>
      <c r="D2" s="2"/>
      <c r="E2" s="2">
        <v>100</v>
      </c>
      <c r="F2" s="48">
        <v>60</v>
      </c>
    </row>
    <row r="3" spans="1:6" ht="15.75" customHeight="1">
      <c r="A3" s="22" t="s">
        <v>9</v>
      </c>
      <c r="B3" s="23"/>
      <c r="C3" s="2"/>
      <c r="D3" s="2"/>
      <c r="E3" s="2">
        <v>6000</v>
      </c>
      <c r="F3" t="s">
        <v>19</v>
      </c>
    </row>
    <row r="4" spans="1:6" ht="15.75" customHeight="1">
      <c r="A4" s="22" t="s">
        <v>8</v>
      </c>
      <c r="B4" s="23"/>
      <c r="C4" s="2"/>
      <c r="D4" s="2"/>
      <c r="E4" s="2">
        <v>126</v>
      </c>
      <c r="F4" t="s">
        <v>11</v>
      </c>
    </row>
    <row r="5" spans="1:6" ht="15.75" customHeight="1">
      <c r="A5" s="22" t="s">
        <v>10</v>
      </c>
      <c r="B5" s="23"/>
      <c r="C5" s="2"/>
      <c r="D5" s="2"/>
      <c r="E5" s="2">
        <v>756000</v>
      </c>
      <c r="F5" t="s">
        <v>19</v>
      </c>
    </row>
    <row r="6" spans="1:6" ht="15.75" customHeight="1" thickBot="1">
      <c r="A6" s="22" t="s">
        <v>15</v>
      </c>
      <c r="B6" s="23"/>
      <c r="C6" s="2"/>
      <c r="D6" s="2"/>
      <c r="E6" s="2">
        <f>E5/B13</f>
        <v>282.9341317365269</v>
      </c>
      <c r="F6" s="2" t="s">
        <v>19</v>
      </c>
    </row>
    <row r="7" spans="3:9" ht="15.75" customHeight="1" thickBot="1">
      <c r="C7" s="135" t="s">
        <v>33</v>
      </c>
      <c r="D7" s="41"/>
      <c r="E7" s="2"/>
      <c r="F7" s="158" t="s">
        <v>20</v>
      </c>
      <c r="G7" s="159"/>
      <c r="H7" s="160"/>
      <c r="I7" s="161"/>
    </row>
    <row r="8" spans="1:9" ht="45" customHeight="1" thickBot="1">
      <c r="A8" s="140" t="s">
        <v>17</v>
      </c>
      <c r="B8" s="140" t="s">
        <v>7</v>
      </c>
      <c r="C8" s="141" t="s">
        <v>32</v>
      </c>
      <c r="D8" s="36" t="s">
        <v>34</v>
      </c>
      <c r="E8" s="37"/>
      <c r="F8" s="42" t="s">
        <v>42</v>
      </c>
      <c r="G8" s="43" t="s">
        <v>42</v>
      </c>
      <c r="H8" s="33"/>
      <c r="I8" s="34"/>
    </row>
    <row r="9" spans="1:11" ht="15.75" customHeight="1">
      <c r="A9" s="38" t="s">
        <v>1</v>
      </c>
      <c r="B9" s="28">
        <v>575</v>
      </c>
      <c r="C9" s="134">
        <f>(B9*$E$6/$E$3)*$C$7</f>
        <v>27.114520958083833</v>
      </c>
      <c r="D9" s="136">
        <v>27</v>
      </c>
      <c r="E9" s="39"/>
      <c r="F9" s="176" t="s">
        <v>43</v>
      </c>
      <c r="G9" s="44" t="s">
        <v>44</v>
      </c>
      <c r="H9" s="32"/>
      <c r="I9" s="24"/>
      <c r="J9" s="3">
        <f>C9+E9</f>
        <v>27.114520958083833</v>
      </c>
      <c r="K9" t="e">
        <f>(#REF!/$J$13)*J9</f>
        <v>#REF!</v>
      </c>
    </row>
    <row r="10" spans="1:11" ht="15.75" customHeight="1">
      <c r="A10" s="38" t="s">
        <v>2</v>
      </c>
      <c r="B10" s="28">
        <v>594</v>
      </c>
      <c r="C10" s="134">
        <f>(B10*$E$6/$E$3)*$C$7</f>
        <v>28.010479041916163</v>
      </c>
      <c r="D10" s="137">
        <v>28</v>
      </c>
      <c r="E10" s="40"/>
      <c r="F10" s="45" t="s">
        <v>45</v>
      </c>
      <c r="G10" s="46" t="s">
        <v>46</v>
      </c>
      <c r="H10" s="35"/>
      <c r="I10" s="24"/>
      <c r="J10" s="3">
        <f>C10+E10</f>
        <v>28.010479041916163</v>
      </c>
      <c r="K10" t="e">
        <f>(#REF!/$J$13)*J10</f>
        <v>#REF!</v>
      </c>
    </row>
    <row r="11" spans="1:11" ht="15.75" customHeight="1">
      <c r="A11" s="138" t="s">
        <v>3</v>
      </c>
      <c r="B11" s="167">
        <v>1503</v>
      </c>
      <c r="C11" s="139">
        <f>(B11*$E$6/$E$3)*$C$7</f>
        <v>70.87499999999999</v>
      </c>
      <c r="D11" s="172">
        <v>71</v>
      </c>
      <c r="E11" s="119"/>
      <c r="F11" s="120" t="s">
        <v>47</v>
      </c>
      <c r="G11" s="121" t="s">
        <v>48</v>
      </c>
      <c r="H11" s="35"/>
      <c r="I11" s="24"/>
      <c r="J11" s="3">
        <f>C11+E11</f>
        <v>70.87499999999999</v>
      </c>
      <c r="K11" t="e">
        <f>(#REF!/$J$13)*J11</f>
        <v>#REF!</v>
      </c>
    </row>
    <row r="12" spans="1:11" ht="15.75" customHeight="1" thickBot="1">
      <c r="A12" s="168"/>
      <c r="B12" s="169"/>
      <c r="C12" s="170"/>
      <c r="D12" s="171"/>
      <c r="E12" s="173"/>
      <c r="F12" s="174"/>
      <c r="G12" s="175"/>
      <c r="H12" s="35"/>
      <c r="I12" s="24"/>
      <c r="J12" s="3">
        <f>C12+E12</f>
        <v>0</v>
      </c>
      <c r="K12" t="e">
        <f>(#REF!/$J$13)*J12</f>
        <v>#REF!</v>
      </c>
    </row>
    <row r="13" spans="1:11" ht="18.75" thickBot="1">
      <c r="A13" s="122" t="s">
        <v>14</v>
      </c>
      <c r="B13" s="123">
        <f>SUM(B9:B11)</f>
        <v>2672</v>
      </c>
      <c r="C13" s="124">
        <f>SUM(C9:C11)</f>
        <v>125.99999999999999</v>
      </c>
      <c r="D13" s="125"/>
      <c r="E13" s="126"/>
      <c r="F13" s="127"/>
      <c r="G13" s="128"/>
      <c r="J13" s="3">
        <f>SUM(J9:J12)</f>
        <v>125.99999999999999</v>
      </c>
      <c r="K13" t="e">
        <f>SUM(K9:K12)</f>
        <v>#REF!</v>
      </c>
    </row>
    <row r="14" spans="3:7" ht="12.75">
      <c r="C14" s="18"/>
      <c r="D14" s="18"/>
      <c r="E14" s="18"/>
      <c r="F14" s="18"/>
      <c r="G14" s="18"/>
    </row>
  </sheetData>
  <sheetProtection/>
  <mergeCells count="2">
    <mergeCell ref="F7:G7"/>
    <mergeCell ref="H7:I7"/>
  </mergeCells>
  <printOptions/>
  <pageMargins left="0.2362204724409449" right="0.2362204724409449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 CE,Pogrubiony"&amp;20LOTY GOŁĘBI MŁODYCH 2021&amp;RDUKLA dn. 11.08.2021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N13" sqref="N13"/>
    </sheetView>
  </sheetViews>
  <sheetFormatPr defaultColWidth="9.00390625" defaultRowHeight="12.75"/>
  <cols>
    <col min="1" max="1" width="4.25390625" style="93" customWidth="1"/>
    <col min="2" max="2" width="13.25390625" style="93" customWidth="1"/>
    <col min="3" max="3" width="14.00390625" style="93" customWidth="1"/>
    <col min="4" max="4" width="22.625" style="93" customWidth="1"/>
    <col min="5" max="5" width="10.375" style="93" customWidth="1"/>
    <col min="6" max="6" width="10.00390625" style="93" customWidth="1"/>
    <col min="7" max="7" width="7.125" style="93" customWidth="1"/>
    <col min="8" max="8" width="7.875" style="93" customWidth="1"/>
    <col min="9" max="9" width="7.125" style="93" customWidth="1"/>
    <col min="10" max="10" width="8.75390625" style="93" customWidth="1"/>
    <col min="11" max="13" width="7.125" style="93" customWidth="1"/>
    <col min="14" max="17" width="5.625" style="93" customWidth="1"/>
    <col min="18" max="19" width="5.375" style="93" hidden="1" customWidth="1"/>
    <col min="20" max="16384" width="9.125" style="93" customWidth="1"/>
  </cols>
  <sheetData>
    <row r="1" spans="1:13" ht="18" customHeight="1">
      <c r="A1" s="25" t="s">
        <v>16</v>
      </c>
      <c r="K1" s="164"/>
      <c r="L1" s="164"/>
      <c r="M1" s="21" t="s">
        <v>39</v>
      </c>
    </row>
    <row r="2" spans="1:31" ht="21.75" customHeight="1">
      <c r="A2" s="25" t="s">
        <v>40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ht="18" customHeight="1" thickBot="1">
      <c r="E3" s="49" t="s">
        <v>20</v>
      </c>
    </row>
    <row r="4" spans="1:20" s="100" customFormat="1" ht="18" customHeight="1">
      <c r="A4" s="51"/>
      <c r="B4" s="52" t="s">
        <v>28</v>
      </c>
      <c r="C4" s="117" t="s">
        <v>25</v>
      </c>
      <c r="D4" s="115" t="s">
        <v>17</v>
      </c>
      <c r="E4" s="165"/>
      <c r="F4" s="166"/>
      <c r="G4" s="165" t="s">
        <v>1</v>
      </c>
      <c r="H4" s="166"/>
      <c r="I4" s="165" t="s">
        <v>2</v>
      </c>
      <c r="J4" s="166"/>
      <c r="K4" s="165" t="s">
        <v>3</v>
      </c>
      <c r="L4" s="166"/>
      <c r="M4" s="97"/>
      <c r="N4" s="163"/>
      <c r="O4" s="163"/>
      <c r="P4" s="163"/>
      <c r="Q4" s="163"/>
      <c r="R4" s="97"/>
      <c r="S4" s="97"/>
      <c r="T4" s="97"/>
    </row>
    <row r="5" spans="1:20" s="100" customFormat="1" ht="13.5" customHeight="1" thickBot="1">
      <c r="A5" s="53"/>
      <c r="B5" s="54" t="s">
        <v>26</v>
      </c>
      <c r="C5" s="50" t="s">
        <v>27</v>
      </c>
      <c r="D5" s="116" t="s">
        <v>0</v>
      </c>
      <c r="E5" s="129" t="s">
        <v>4</v>
      </c>
      <c r="F5" s="130" t="s">
        <v>5</v>
      </c>
      <c r="G5" s="129" t="s">
        <v>4</v>
      </c>
      <c r="H5" s="130" t="s">
        <v>5</v>
      </c>
      <c r="I5" s="129" t="s">
        <v>4</v>
      </c>
      <c r="J5" s="130" t="s">
        <v>5</v>
      </c>
      <c r="K5" s="129" t="s">
        <v>4</v>
      </c>
      <c r="L5" s="130" t="s">
        <v>5</v>
      </c>
      <c r="M5" s="97"/>
      <c r="N5" s="97"/>
      <c r="O5" s="97"/>
      <c r="P5" s="97"/>
      <c r="Q5" s="97"/>
      <c r="R5" s="97"/>
      <c r="S5" s="97"/>
      <c r="T5" s="97"/>
    </row>
    <row r="6" spans="1:20" s="100" customFormat="1" ht="4.5" customHeight="1" hidden="1">
      <c r="A6" s="101"/>
      <c r="B6" s="97"/>
      <c r="C6" s="97"/>
      <c r="D6" s="97"/>
      <c r="E6" s="10"/>
      <c r="F6" s="11"/>
      <c r="G6" s="10"/>
      <c r="H6" s="11"/>
      <c r="I6" s="10"/>
      <c r="J6" s="11"/>
      <c r="K6" s="10"/>
      <c r="L6" s="11"/>
      <c r="M6" s="97"/>
      <c r="N6" s="97"/>
      <c r="O6" s="97"/>
      <c r="P6" s="97"/>
      <c r="Q6" s="97"/>
      <c r="R6" s="97"/>
      <c r="S6" s="97"/>
      <c r="T6" s="97"/>
    </row>
    <row r="7" spans="1:19" ht="26.25" customHeight="1" hidden="1" thickBot="1">
      <c r="A7" s="12">
        <v>0</v>
      </c>
      <c r="B7" s="13">
        <f>C7</f>
        <v>39927</v>
      </c>
      <c r="C7" s="102">
        <v>39927</v>
      </c>
      <c r="D7" s="103" t="s">
        <v>21</v>
      </c>
      <c r="E7" s="63" t="e">
        <f>F7-1.5*0.0068</f>
        <v>#REF!</v>
      </c>
      <c r="F7" s="64" t="e">
        <f>G7-2*0.00699</f>
        <v>#REF!</v>
      </c>
      <c r="G7" s="63" t="e">
        <f>H7-1.5*0.007</f>
        <v>#REF!</v>
      </c>
      <c r="H7" s="64" t="e">
        <f>I7-0.00699*2</f>
        <v>#REF!</v>
      </c>
      <c r="I7" s="63" t="e">
        <f>J7-1.5*0.007</f>
        <v>#REF!</v>
      </c>
      <c r="J7" s="64" t="e">
        <f>K7-0.00699*3</f>
        <v>#REF!</v>
      </c>
      <c r="K7" s="63" t="e">
        <f>L7-1.5*0.007</f>
        <v>#REF!</v>
      </c>
      <c r="L7" s="64" t="e">
        <f>#REF!-2*0.0069</f>
        <v>#REF!</v>
      </c>
      <c r="M7" s="104" t="e">
        <f>N7-3*0.0069</f>
        <v>#REF!</v>
      </c>
      <c r="N7" s="105" t="e">
        <f>O7-1.5*0.007</f>
        <v>#REF!</v>
      </c>
      <c r="O7" s="104" t="e">
        <f>P7-2*0.0069</f>
        <v>#REF!</v>
      </c>
      <c r="P7" s="105" t="e">
        <f>Q7-1.5*0.007</f>
        <v>#REF!</v>
      </c>
      <c r="Q7" s="104" t="e">
        <f>#REF!-2*0.0069</f>
        <v>#REF!</v>
      </c>
      <c r="R7" s="98">
        <v>0.16666666666666666</v>
      </c>
      <c r="S7" s="99" t="e">
        <f>#REF!+R7</f>
        <v>#REF!</v>
      </c>
    </row>
    <row r="8" spans="1:19" ht="26.25" customHeight="1" hidden="1" thickBot="1">
      <c r="A8" s="14">
        <v>0</v>
      </c>
      <c r="B8" s="15">
        <f>C8</f>
        <v>39928</v>
      </c>
      <c r="C8" s="95">
        <v>39928</v>
      </c>
      <c r="D8" s="106" t="s">
        <v>21</v>
      </c>
      <c r="E8" s="75" t="e">
        <f>F8-1.5*0.0068</f>
        <v>#REF!</v>
      </c>
      <c r="F8" s="76" t="e">
        <f>G8-2*0.00699</f>
        <v>#REF!</v>
      </c>
      <c r="G8" s="75" t="e">
        <f>H8-1.5*0.007</f>
        <v>#REF!</v>
      </c>
      <c r="H8" s="76" t="e">
        <f>I8-0.00699*2</f>
        <v>#REF!</v>
      </c>
      <c r="I8" s="75" t="e">
        <f>J8-1.5*0.007</f>
        <v>#REF!</v>
      </c>
      <c r="J8" s="76" t="e">
        <f>K8-0.00699*3</f>
        <v>#REF!</v>
      </c>
      <c r="K8" s="75" t="e">
        <f>L8-1.5*0.007</f>
        <v>#REF!</v>
      </c>
      <c r="L8" s="76" t="e">
        <f>#REF!-2*0.0069</f>
        <v>#REF!</v>
      </c>
      <c r="M8" s="108" t="e">
        <f>N8-3*0.0069</f>
        <v>#REF!</v>
      </c>
      <c r="N8" s="107" t="e">
        <f>O8-1.5*0.007</f>
        <v>#REF!</v>
      </c>
      <c r="O8" s="108" t="e">
        <f>P8-2*0.0069</f>
        <v>#REF!</v>
      </c>
      <c r="P8" s="107" t="e">
        <f>Q8-1.5*0.007</f>
        <v>#REF!</v>
      </c>
      <c r="Q8" s="108" t="e">
        <f>#REF!-2*0.0069</f>
        <v>#REF!</v>
      </c>
      <c r="R8" s="109">
        <v>0.208333333333333</v>
      </c>
      <c r="S8" s="110" t="e">
        <f>#REF!+R8</f>
        <v>#REF!</v>
      </c>
    </row>
    <row r="9" spans="1:19" ht="26.25" customHeight="1" hidden="1" thickBot="1">
      <c r="A9" s="16">
        <v>0</v>
      </c>
      <c r="B9" s="17">
        <f>C9</f>
        <v>39934</v>
      </c>
      <c r="C9" s="111">
        <v>39934</v>
      </c>
      <c r="D9" s="112" t="s">
        <v>22</v>
      </c>
      <c r="E9" s="84" t="e">
        <f>F9-1.5*0.0068</f>
        <v>#REF!</v>
      </c>
      <c r="F9" s="85" t="e">
        <f>G9-2*0.00699</f>
        <v>#REF!</v>
      </c>
      <c r="G9" s="84" t="e">
        <f>H9-1.5*0.007</f>
        <v>#REF!</v>
      </c>
      <c r="H9" s="85" t="e">
        <f>I9-0.00699*2</f>
        <v>#REF!</v>
      </c>
      <c r="I9" s="84" t="e">
        <f>J9-1.5*0.007</f>
        <v>#REF!</v>
      </c>
      <c r="J9" s="85" t="e">
        <f>K9-0.00699*3</f>
        <v>#REF!</v>
      </c>
      <c r="K9" s="86" t="e">
        <f>L9-1.5*0.007</f>
        <v>#REF!</v>
      </c>
      <c r="L9" s="87" t="e">
        <f>#REF!-2*0.0069</f>
        <v>#REF!</v>
      </c>
      <c r="M9" s="114" t="e">
        <f>N9-3*0.0069</f>
        <v>#REF!</v>
      </c>
      <c r="N9" s="113" t="e">
        <f>O9-1.5*0.007</f>
        <v>#REF!</v>
      </c>
      <c r="O9" s="114" t="e">
        <f>P9-2*0.0069</f>
        <v>#REF!</v>
      </c>
      <c r="P9" s="113" t="e">
        <f>Q9-1.5*0.007</f>
        <v>#REF!</v>
      </c>
      <c r="Q9" s="114" t="e">
        <f>#REF!-2*0.0069</f>
        <v>#REF!</v>
      </c>
      <c r="R9" s="109">
        <v>0.208333333333333</v>
      </c>
      <c r="S9" s="110" t="e">
        <f>#REF!+R9</f>
        <v>#REF!</v>
      </c>
    </row>
    <row r="10" spans="1:12" ht="18.75" customHeight="1">
      <c r="A10" s="94">
        <v>1</v>
      </c>
      <c r="B10" s="15">
        <f>C10-1</f>
        <v>44429</v>
      </c>
      <c r="C10" s="95">
        <v>44430</v>
      </c>
      <c r="D10" s="96" t="s">
        <v>41</v>
      </c>
      <c r="E10" s="131"/>
      <c r="F10" s="132"/>
      <c r="G10" s="131">
        <f>H10-2*0.0069</f>
        <v>0.7639777777777778</v>
      </c>
      <c r="H10" s="132">
        <v>0.7777777777777778</v>
      </c>
      <c r="I10" s="131">
        <f>J10-2*0.0069</f>
        <v>0.7917555555555554</v>
      </c>
      <c r="J10" s="133">
        <v>0.8055555555555555</v>
      </c>
      <c r="K10" s="131">
        <f>L10-2*0.0068</f>
        <v>0.8197333333333334</v>
      </c>
      <c r="L10" s="132">
        <v>0.8333333333333334</v>
      </c>
    </row>
    <row r="11" spans="1:12" ht="20.25" customHeight="1">
      <c r="A11" s="94">
        <v>2</v>
      </c>
      <c r="B11" s="15">
        <f>C11-1</f>
        <v>44436</v>
      </c>
      <c r="C11" s="95">
        <v>44437</v>
      </c>
      <c r="D11" s="96" t="s">
        <v>31</v>
      </c>
      <c r="E11" s="131"/>
      <c r="F11" s="132"/>
      <c r="G11" s="131">
        <f>H11-2*0.0069</f>
        <v>0.7639777777777778</v>
      </c>
      <c r="H11" s="132">
        <v>0.7777777777777778</v>
      </c>
      <c r="I11" s="131">
        <f>J11-2*0.0069</f>
        <v>0.7917555555555554</v>
      </c>
      <c r="J11" s="133">
        <v>0.8055555555555555</v>
      </c>
      <c r="K11" s="131">
        <f>L11-2*0.0068</f>
        <v>0.8197333333333334</v>
      </c>
      <c r="L11" s="132">
        <v>0.8333333333333334</v>
      </c>
    </row>
    <row r="12" spans="1:12" ht="19.5" customHeight="1">
      <c r="A12" s="94">
        <v>3</v>
      </c>
      <c r="B12" s="15">
        <f>C12-1</f>
        <v>44443</v>
      </c>
      <c r="C12" s="95">
        <v>44444</v>
      </c>
      <c r="D12" s="96" t="s">
        <v>36</v>
      </c>
      <c r="E12" s="131"/>
      <c r="F12" s="132"/>
      <c r="G12" s="131">
        <f>H12-2*0.0069</f>
        <v>0.7223111111111111</v>
      </c>
      <c r="H12" s="132">
        <v>0.7361111111111112</v>
      </c>
      <c r="I12" s="131">
        <f>J12-2*0.0069</f>
        <v>0.7500888888888888</v>
      </c>
      <c r="J12" s="133">
        <v>0.7638888888888888</v>
      </c>
      <c r="K12" s="131">
        <f>L12-2*0.0068</f>
        <v>0.7780666666666667</v>
      </c>
      <c r="L12" s="132">
        <v>0.7916666666666666</v>
      </c>
    </row>
    <row r="13" spans="1:12" ht="18.75" customHeight="1">
      <c r="A13" s="94">
        <v>4</v>
      </c>
      <c r="B13" s="15">
        <f>C13-1</f>
        <v>44450</v>
      </c>
      <c r="C13" s="95">
        <v>44451</v>
      </c>
      <c r="D13" s="96" t="s">
        <v>37</v>
      </c>
      <c r="E13" s="131"/>
      <c r="F13" s="132"/>
      <c r="G13" s="131">
        <f>H13-2*0.0069</f>
        <v>0.7223111111111111</v>
      </c>
      <c r="H13" s="132">
        <v>0.7361111111111112</v>
      </c>
      <c r="I13" s="131">
        <f>J13-2*0.0069</f>
        <v>0.7500888888888888</v>
      </c>
      <c r="J13" s="133">
        <v>0.7638888888888888</v>
      </c>
      <c r="K13" s="131">
        <f>L13-2*0.0068</f>
        <v>0.7780666666666667</v>
      </c>
      <c r="L13" s="132">
        <v>0.7916666666666666</v>
      </c>
    </row>
    <row r="14" spans="1:12" ht="16.5" customHeight="1" thickBot="1">
      <c r="A14" s="142">
        <v>5</v>
      </c>
      <c r="B14" s="17">
        <f>C14-1</f>
        <v>44457</v>
      </c>
      <c r="C14" s="111">
        <v>44458</v>
      </c>
      <c r="D14" s="143" t="s">
        <v>38</v>
      </c>
      <c r="E14" s="144"/>
      <c r="F14" s="145"/>
      <c r="G14" s="144">
        <f>H14-2*0.0069</f>
        <v>0.6806444444444445</v>
      </c>
      <c r="H14" s="145">
        <v>0.6944444444444445</v>
      </c>
      <c r="I14" s="144">
        <f>J14-2*0.0069</f>
        <v>0.7084222222222222</v>
      </c>
      <c r="J14" s="146">
        <v>0.7222222222222222</v>
      </c>
      <c r="K14" s="144">
        <f>L14-2*0.0068</f>
        <v>0.7364</v>
      </c>
      <c r="L14" s="145">
        <v>0.75</v>
      </c>
    </row>
    <row r="15" spans="1:17" ht="18">
      <c r="A15" s="162"/>
      <c r="B15" s="162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</row>
    <row r="18" spans="1:17" ht="18">
      <c r="A18" s="162" t="s">
        <v>24</v>
      </c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</row>
  </sheetData>
  <sheetProtection/>
  <mergeCells count="9">
    <mergeCell ref="A18:Q18"/>
    <mergeCell ref="N4:O4"/>
    <mergeCell ref="K1:L1"/>
    <mergeCell ref="A15:Q15"/>
    <mergeCell ref="P4:Q4"/>
    <mergeCell ref="E4:F4"/>
    <mergeCell ref="G4:H4"/>
    <mergeCell ref="I4:J4"/>
    <mergeCell ref="K4:L4"/>
  </mergeCells>
  <printOptions/>
  <pageMargins left="0.4724409448818898" right="0.2362204724409449" top="0.16" bottom="0.2362204724409449" header="0.11811023622047245" footer="0.2362204724409449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Użytkownik systemu Windows</cp:lastModifiedBy>
  <cp:lastPrinted>2019-04-14T19:19:58Z</cp:lastPrinted>
  <dcterms:created xsi:type="dcterms:W3CDTF">2005-02-03T20:32:50Z</dcterms:created>
  <dcterms:modified xsi:type="dcterms:W3CDTF">2021-08-14T15:32:27Z</dcterms:modified>
  <cp:category/>
  <cp:version/>
  <cp:contentType/>
  <cp:contentStatus/>
</cp:coreProperties>
</file>